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840" tabRatio="601" activeTab="3"/>
  </bookViews>
  <sheets>
    <sheet name="balance sheet" sheetId="1" r:id="rId1"/>
    <sheet name="income stat" sheetId="2" r:id="rId2"/>
    <sheet name="cash flow" sheetId="3" r:id="rId3"/>
    <sheet name="equity" sheetId="4" r:id="rId4"/>
  </sheets>
  <externalReferences>
    <externalReference r:id="rId7"/>
  </externalReferences>
  <definedNames>
    <definedName name="_xlnm.Print_Area" localSheetId="1">'income stat'!$A$1:$K$51</definedName>
  </definedNames>
  <calcPr fullCalcOnLoad="1"/>
</workbook>
</file>

<file path=xl/sharedStrings.xml><?xml version="1.0" encoding="utf-8"?>
<sst xmlns="http://schemas.openxmlformats.org/spreadsheetml/2006/main" count="163" uniqueCount="125">
  <si>
    <t>(The firgures have not been audited)</t>
  </si>
  <si>
    <t>CONDENSED CONSOLIDATED BALANCE SHEETS</t>
  </si>
  <si>
    <t>RM'000</t>
  </si>
  <si>
    <t>Property, plant and equipment</t>
  </si>
  <si>
    <t>Other investment</t>
  </si>
  <si>
    <t xml:space="preserve">   Inventories</t>
  </si>
  <si>
    <t xml:space="preserve">   Trade receivables</t>
  </si>
  <si>
    <t xml:space="preserve">   Other receivables, deposits and prepayments</t>
  </si>
  <si>
    <t xml:space="preserve">   Tax recoverable</t>
  </si>
  <si>
    <t xml:space="preserve">   Fixed deposit with licensed banks</t>
  </si>
  <si>
    <t xml:space="preserve">   Cash and bank balances</t>
  </si>
  <si>
    <t>Current Liabilities</t>
  </si>
  <si>
    <t xml:space="preserve">   Trade payables</t>
  </si>
  <si>
    <t xml:space="preserve">   Other payables and accruals</t>
  </si>
  <si>
    <t xml:space="preserve">   Short term borrowings</t>
  </si>
  <si>
    <t xml:space="preserve">   Dividend payable</t>
  </si>
  <si>
    <t>Minority interests</t>
  </si>
  <si>
    <t xml:space="preserve">   Deferred taxation</t>
  </si>
  <si>
    <t>interim financial report)</t>
  </si>
  <si>
    <t>CONDENSED CONSOLIDATED INCOME STATEMENTS</t>
  </si>
  <si>
    <t xml:space="preserve">Individual quarter </t>
  </si>
  <si>
    <t xml:space="preserve">        Cumulative quarter</t>
  </si>
  <si>
    <t>Current</t>
  </si>
  <si>
    <t>Preceding year</t>
  </si>
  <si>
    <t>year</t>
  </si>
  <si>
    <t xml:space="preserve">corresponding </t>
  </si>
  <si>
    <t>corresponding</t>
  </si>
  <si>
    <t>quarter</t>
  </si>
  <si>
    <t>to date</t>
  </si>
  <si>
    <t>period</t>
  </si>
  <si>
    <t>Revenue</t>
  </si>
  <si>
    <t>Operating expenses</t>
  </si>
  <si>
    <t>Other operating income</t>
  </si>
  <si>
    <t xml:space="preserve">  </t>
  </si>
  <si>
    <t>Profit from operations</t>
  </si>
  <si>
    <t>Finance costs</t>
  </si>
  <si>
    <t>Profit before taxation</t>
  </si>
  <si>
    <t xml:space="preserve"> </t>
  </si>
  <si>
    <t>CONDENSED CONSOLIDATED STATEMENT OF CHANGES IN EQUITY</t>
  </si>
  <si>
    <t xml:space="preserve">Share </t>
  </si>
  <si>
    <t xml:space="preserve">Retained </t>
  </si>
  <si>
    <t>capital</t>
  </si>
  <si>
    <t>premium</t>
  </si>
  <si>
    <t>profits</t>
  </si>
  <si>
    <t>Total</t>
  </si>
  <si>
    <t xml:space="preserve"> CONDENSED CONSOLIDATED CASH FLOW STATEMENT</t>
  </si>
  <si>
    <t>CASH FLOWS FROM OPERATING ACTIVITIES</t>
  </si>
  <si>
    <t>Adjustments for non cash items</t>
  </si>
  <si>
    <t>Operating profit before working capital changes</t>
  </si>
  <si>
    <t>Net changes in working capital</t>
  </si>
  <si>
    <t>Interest paid</t>
  </si>
  <si>
    <t>Tax paid</t>
  </si>
  <si>
    <t>CASH FLOWS FROM INVESTING ACTIVITIES</t>
  </si>
  <si>
    <t>Other investments</t>
  </si>
  <si>
    <t>CASH FLOWS FROM FINANCING ACTIVITIES</t>
  </si>
  <si>
    <t>Bank borrowings</t>
  </si>
  <si>
    <t>Dividend paid to the shareholders of the Company</t>
  </si>
  <si>
    <t xml:space="preserve">   Taxation</t>
  </si>
  <si>
    <t>Proceed from issuance of new ordinary shares</t>
  </si>
  <si>
    <t>Issuance of new ordinary shares</t>
  </si>
  <si>
    <t>Share of results of  jointly controlled entities</t>
  </si>
  <si>
    <t>Net cash outflow from financing activities</t>
  </si>
  <si>
    <t xml:space="preserve"> this interim financial report)</t>
  </si>
  <si>
    <t>Share of results of an associated company</t>
  </si>
  <si>
    <t>Investment in an associated company</t>
  </si>
  <si>
    <t>31/03/06</t>
  </si>
  <si>
    <t xml:space="preserve">   Amount owing by an associated company</t>
  </si>
  <si>
    <t xml:space="preserve">Net assets per share (RM) </t>
  </si>
  <si>
    <t>Net assets per share attributable to ordinary</t>
  </si>
  <si>
    <t>shareholders of the parent (RM)</t>
  </si>
  <si>
    <t>First quarter interim report for the financial period ended 30 June 2006</t>
  </si>
  <si>
    <t>30/06/06</t>
  </si>
  <si>
    <t>Tax expense</t>
  </si>
  <si>
    <t>Profit for the period</t>
  </si>
  <si>
    <t>Attributable to:</t>
  </si>
  <si>
    <t>Equity holders of the parent</t>
  </si>
  <si>
    <t>Earnings per share attributable</t>
  </si>
  <si>
    <t xml:space="preserve"> to equity holders of the parent:</t>
  </si>
  <si>
    <t xml:space="preserve">  Basic (sen)</t>
  </si>
  <si>
    <t xml:space="preserve">  Diluted (sen)</t>
  </si>
  <si>
    <t>30/06/05</t>
  </si>
  <si>
    <t>Minority</t>
  </si>
  <si>
    <t>Distributable</t>
  </si>
  <si>
    <t>Non-distributable</t>
  </si>
  <si>
    <t>equity</t>
  </si>
  <si>
    <t>At 30 June 2006</t>
  </si>
  <si>
    <t>At 1 April 2006</t>
  </si>
  <si>
    <t>Amortisation of reserve on consolidation,</t>
  </si>
  <si>
    <t>Total recognised income and expense</t>
  </si>
  <si>
    <t xml:space="preserve">  for the period</t>
  </si>
  <si>
    <t xml:space="preserve">  representing net expense recognised directly in equity</t>
  </si>
  <si>
    <t>Current Assets</t>
  </si>
  <si>
    <t>Net Current Assets</t>
  </si>
  <si>
    <t>Share Capital</t>
  </si>
  <si>
    <t>Reserves</t>
  </si>
  <si>
    <t xml:space="preserve">   Retained profits</t>
  </si>
  <si>
    <t xml:space="preserve">   Share premium</t>
  </si>
  <si>
    <t xml:space="preserve">                 </t>
  </si>
  <si>
    <t>Total equity</t>
  </si>
  <si>
    <t>Equity atttributable to equity holders of the parent</t>
  </si>
  <si>
    <t>Net cash outflow from investing activities</t>
  </si>
  <si>
    <t>Net cash (outflow)/inflow from operating activities</t>
  </si>
  <si>
    <t>Net (decrease)/increase in cash and cash equivalents</t>
  </si>
  <si>
    <t>Cash and cash equivalents at beginning of financial period</t>
  </si>
  <si>
    <t>Cash and cash equivalents at end of financial period</t>
  </si>
  <si>
    <t>(The notes set out on pages 5 to 11 form an integral part of and should be read in conjunction with this</t>
  </si>
  <si>
    <t xml:space="preserve">(The notes set out on pages 5 to 11 form an integral part of and should be read in conjunction with </t>
  </si>
  <si>
    <t xml:space="preserve">At 1 April 2005 </t>
  </si>
  <si>
    <t xml:space="preserve">At 30 June 2005 </t>
  </si>
  <si>
    <t xml:space="preserve">   Negative goodwill</t>
  </si>
  <si>
    <t>Cash (used in)/generated from operations</t>
  </si>
  <si>
    <t>Attributable to equity holders of the parent</t>
  </si>
  <si>
    <t>Negative</t>
  </si>
  <si>
    <t>goodwill</t>
  </si>
  <si>
    <t>Profit for the financial period</t>
  </si>
  <si>
    <t>Effects of adopting FRS 3</t>
  </si>
  <si>
    <t>interests</t>
  </si>
  <si>
    <t>Investment in a jointly controlled entity</t>
  </si>
  <si>
    <t xml:space="preserve">   Amount owing by a jointly controlled entity</t>
  </si>
  <si>
    <t xml:space="preserve">   Amount owing to an associated company</t>
  </si>
  <si>
    <t xml:space="preserve">   Amount owing to a jointly controlled entity</t>
  </si>
  <si>
    <t>Deferred Liabilities</t>
  </si>
  <si>
    <t xml:space="preserve">EQUITY AND LIABILITIES </t>
  </si>
  <si>
    <t>Amortisation of negative goodwill</t>
  </si>
  <si>
    <t>ACOUSTECH BERHAD (496665-W)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</si>
</sst>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_(* #,##0.000000_);_(* \(#,##0.000000\);_(* &quot;-&quot;??_);_(@_)"/>
    <numFmt numFmtId="170" formatCode="_(* #,##0.0000000_);_(* \(#,##0.0000000\);_(* &quot;-&quot;??_);_(@_)"/>
    <numFmt numFmtId="171" formatCode="_(* #,##0.00000000_);_(* \(#,##0.00000000\);_(* &quot;-&quot;??_);_(@_)"/>
    <numFmt numFmtId="172" formatCode="0_);\(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1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17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5">
    <xf numFmtId="172" fontId="0" fillId="0" borderId="0" xfId="0" applyAlignment="1">
      <alignment/>
    </xf>
    <xf numFmtId="172" fontId="3" fillId="0" borderId="0" xfId="0" applyFont="1" applyAlignment="1">
      <alignment horizontal="left"/>
    </xf>
    <xf numFmtId="172" fontId="4" fillId="0" borderId="0" xfId="0" applyFont="1" applyAlignment="1">
      <alignment horizontal="centerContinuous"/>
    </xf>
    <xf numFmtId="164" fontId="4" fillId="0" borderId="0" xfId="15" applyNumberFormat="1" applyFont="1" applyBorder="1" applyAlignment="1">
      <alignment/>
    </xf>
    <xf numFmtId="172" fontId="4" fillId="0" borderId="0" xfId="0" applyFont="1" applyAlignment="1">
      <alignment/>
    </xf>
    <xf numFmtId="164" fontId="3" fillId="0" borderId="0" xfId="15" applyNumberFormat="1" applyFont="1" applyAlignment="1">
      <alignment/>
    </xf>
    <xf numFmtId="164" fontId="4" fillId="0" borderId="0" xfId="15" applyNumberFormat="1" applyFont="1" applyAlignment="1">
      <alignment/>
    </xf>
    <xf numFmtId="172" fontId="3" fillId="0" borderId="0" xfId="0" applyFont="1" applyAlignment="1" quotePrefix="1">
      <alignment horizontal="left"/>
    </xf>
    <xf numFmtId="172" fontId="4" fillId="0" borderId="0" xfId="0" applyFont="1" applyAlignment="1" quotePrefix="1">
      <alignment horizontal="left"/>
    </xf>
    <xf numFmtId="172" fontId="4" fillId="0" borderId="0" xfId="0" applyFont="1" applyAlignment="1">
      <alignment horizontal="right"/>
    </xf>
    <xf numFmtId="172" fontId="3" fillId="0" borderId="0" xfId="0" applyFont="1" applyAlignment="1">
      <alignment horizontal="right"/>
    </xf>
    <xf numFmtId="164" fontId="3" fillId="0" borderId="0" xfId="15" applyNumberFormat="1" applyFont="1" applyAlignment="1" quotePrefix="1">
      <alignment horizontal="right"/>
    </xf>
    <xf numFmtId="164" fontId="3" fillId="0" borderId="0" xfId="15" applyNumberFormat="1" applyFont="1" applyAlignment="1">
      <alignment horizontal="right"/>
    </xf>
    <xf numFmtId="172" fontId="3" fillId="0" borderId="0" xfId="0" applyFont="1" applyAlignment="1">
      <alignment/>
    </xf>
    <xf numFmtId="164" fontId="3" fillId="0" borderId="1" xfId="15" applyNumberFormat="1" applyFont="1" applyBorder="1" applyAlignment="1">
      <alignment/>
    </xf>
    <xf numFmtId="164" fontId="3" fillId="0" borderId="0" xfId="15" applyNumberFormat="1" applyFont="1" applyBorder="1" applyAlignment="1">
      <alignment/>
    </xf>
    <xf numFmtId="172" fontId="4" fillId="0" borderId="0" xfId="0" applyFont="1" applyAlignment="1">
      <alignment horizontal="left"/>
    </xf>
    <xf numFmtId="164" fontId="4" fillId="0" borderId="1" xfId="15" applyNumberFormat="1" applyFont="1" applyBorder="1" applyAlignment="1">
      <alignment/>
    </xf>
    <xf numFmtId="164" fontId="3" fillId="0" borderId="0" xfId="15" applyNumberFormat="1" applyFont="1" applyFill="1" applyAlignment="1">
      <alignment/>
    </xf>
    <xf numFmtId="172" fontId="3" fillId="0" borderId="0" xfId="0" applyFont="1" applyAlignment="1" quotePrefix="1">
      <alignment horizontal="centerContinuous"/>
    </xf>
    <xf numFmtId="164" fontId="4" fillId="0" borderId="0" xfId="15" applyNumberFormat="1" applyFont="1" applyFill="1" applyAlignment="1">
      <alignment/>
    </xf>
    <xf numFmtId="172" fontId="4" fillId="0" borderId="0" xfId="0" applyFont="1" applyFill="1" applyAlignment="1">
      <alignment/>
    </xf>
    <xf numFmtId="164" fontId="4" fillId="0" borderId="0" xfId="15" applyNumberFormat="1" applyFont="1" applyFill="1" applyAlignment="1" quotePrefix="1">
      <alignment horizontal="center"/>
    </xf>
    <xf numFmtId="172" fontId="4" fillId="0" borderId="0" xfId="0" applyFont="1" applyFill="1" applyAlignment="1" quotePrefix="1">
      <alignment horizontal="center"/>
    </xf>
    <xf numFmtId="164" fontId="3" fillId="0" borderId="0" xfId="15" applyNumberFormat="1" applyFont="1" applyFill="1" applyAlignment="1" quotePrefix="1">
      <alignment horizontal="centerContinuous"/>
    </xf>
    <xf numFmtId="164" fontId="3" fillId="0" borderId="0" xfId="15" applyNumberFormat="1" applyFont="1" applyFill="1" applyAlignment="1">
      <alignment horizontal="centerContinuous"/>
    </xf>
    <xf numFmtId="172" fontId="3" fillId="0" borderId="0" xfId="0" applyFont="1" applyFill="1" applyAlignment="1">
      <alignment/>
    </xf>
    <xf numFmtId="172" fontId="3" fillId="0" borderId="0" xfId="0" applyFont="1" applyFill="1" applyAlignment="1">
      <alignment horizontal="centerContinuous"/>
    </xf>
    <xf numFmtId="164" fontId="3" fillId="0" borderId="0" xfId="15" applyNumberFormat="1" applyFont="1" applyFill="1" applyAlignment="1">
      <alignment horizontal="right"/>
    </xf>
    <xf numFmtId="172" fontId="3" fillId="0" borderId="0" xfId="0" applyFont="1" applyFill="1" applyAlignment="1">
      <alignment horizontal="right"/>
    </xf>
    <xf numFmtId="164" fontId="3" fillId="0" borderId="0" xfId="15" applyNumberFormat="1" applyFont="1" applyFill="1" applyAlignment="1">
      <alignment horizontal="center"/>
    </xf>
    <xf numFmtId="172" fontId="3" fillId="0" borderId="0" xfId="0" applyFont="1" applyFill="1" applyAlignment="1">
      <alignment horizontal="center"/>
    </xf>
    <xf numFmtId="164" fontId="3" fillId="0" borderId="0" xfId="15" applyNumberFormat="1" applyFont="1" applyFill="1" applyAlignment="1" quotePrefix="1">
      <alignment horizontal="right"/>
    </xf>
    <xf numFmtId="172" fontId="3" fillId="0" borderId="0" xfId="0" applyFont="1" applyFill="1" applyAlignment="1" quotePrefix="1">
      <alignment horizontal="right"/>
    </xf>
    <xf numFmtId="164" fontId="4" fillId="0" borderId="0" xfId="15" applyNumberFormat="1" applyFont="1" applyFill="1" applyAlignment="1">
      <alignment horizontal="center"/>
    </xf>
    <xf numFmtId="172" fontId="4" fillId="0" borderId="0" xfId="0" applyFont="1" applyFill="1" applyAlignment="1">
      <alignment horizontal="center"/>
    </xf>
    <xf numFmtId="164" fontId="3" fillId="0" borderId="0" xfId="15" applyNumberFormat="1" applyFont="1" applyFill="1" applyBorder="1" applyAlignment="1">
      <alignment horizontal="center"/>
    </xf>
    <xf numFmtId="172" fontId="4" fillId="0" borderId="0" xfId="0" applyFont="1" applyFill="1" applyBorder="1" applyAlignment="1">
      <alignment horizontal="center"/>
    </xf>
    <xf numFmtId="164" fontId="4" fillId="0" borderId="0" xfId="15" applyNumberFormat="1" applyFont="1" applyFill="1" applyBorder="1" applyAlignment="1">
      <alignment horizontal="center"/>
    </xf>
    <xf numFmtId="164" fontId="3" fillId="0" borderId="0" xfId="15" applyNumberFormat="1" applyFont="1" applyFill="1" applyBorder="1" applyAlignment="1">
      <alignment/>
    </xf>
    <xf numFmtId="172" fontId="4" fillId="0" borderId="0" xfId="0" applyFont="1" applyFill="1" applyBorder="1" applyAlignment="1">
      <alignment/>
    </xf>
    <xf numFmtId="164" fontId="4" fillId="0" borderId="0" xfId="15" applyNumberFormat="1" applyFont="1" applyFill="1" applyBorder="1" applyAlignment="1">
      <alignment/>
    </xf>
    <xf numFmtId="164" fontId="3" fillId="0" borderId="0" xfId="15" applyNumberFormat="1" applyFont="1" applyFill="1" applyBorder="1" applyAlignment="1" quotePrefix="1">
      <alignment horizontal="left"/>
    </xf>
    <xf numFmtId="164" fontId="4" fillId="0" borderId="0" xfId="15" applyNumberFormat="1" applyFont="1" applyFill="1" applyBorder="1" applyAlignment="1" quotePrefix="1">
      <alignment horizontal="left"/>
    </xf>
    <xf numFmtId="172" fontId="4" fillId="0" borderId="0" xfId="0" applyFont="1" applyAlignment="1" quotePrefix="1">
      <alignment/>
    </xf>
    <xf numFmtId="164" fontId="3" fillId="0" borderId="1" xfId="15" applyNumberFormat="1" applyFont="1" applyFill="1" applyBorder="1" applyAlignment="1">
      <alignment/>
    </xf>
    <xf numFmtId="164" fontId="4" fillId="0" borderId="1" xfId="15" applyNumberFormat="1" applyFont="1" applyFill="1" applyBorder="1" applyAlignment="1">
      <alignment/>
    </xf>
    <xf numFmtId="164" fontId="3" fillId="0" borderId="1" xfId="15" applyNumberFormat="1" applyFont="1" applyFill="1" applyBorder="1" applyAlignment="1">
      <alignment horizontal="center"/>
    </xf>
    <xf numFmtId="172" fontId="4" fillId="0" borderId="0" xfId="0" applyFont="1" applyBorder="1" applyAlignment="1">
      <alignment/>
    </xf>
    <xf numFmtId="164" fontId="3" fillId="0" borderId="1" xfId="15" applyNumberFormat="1" applyFont="1" applyFill="1" applyBorder="1" applyAlignment="1" quotePrefix="1">
      <alignment/>
    </xf>
    <xf numFmtId="43" fontId="3" fillId="0" borderId="2" xfId="15" applyFont="1" applyFill="1" applyBorder="1" applyAlignment="1">
      <alignment/>
    </xf>
    <xf numFmtId="43" fontId="4" fillId="0" borderId="2" xfId="15" applyFont="1" applyFill="1" applyBorder="1" applyAlignment="1">
      <alignment/>
    </xf>
    <xf numFmtId="43" fontId="3" fillId="0" borderId="3" xfId="15" applyNumberFormat="1" applyFont="1" applyFill="1" applyBorder="1" applyAlignment="1">
      <alignment horizontal="right"/>
    </xf>
    <xf numFmtId="43" fontId="4" fillId="0" borderId="3" xfId="15" applyNumberFormat="1" applyFont="1" applyFill="1" applyBorder="1" applyAlignment="1">
      <alignment horizontal="right"/>
    </xf>
    <xf numFmtId="43" fontId="3" fillId="0" borderId="0" xfId="15" applyNumberFormat="1" applyFont="1" applyFill="1" applyBorder="1" applyAlignment="1">
      <alignment horizontal="right"/>
    </xf>
    <xf numFmtId="43" fontId="4" fillId="0" borderId="0" xfId="15" applyNumberFormat="1" applyFont="1" applyFill="1" applyBorder="1" applyAlignment="1">
      <alignment horizontal="right"/>
    </xf>
    <xf numFmtId="172" fontId="3" fillId="0" borderId="0" xfId="0" applyFont="1" applyAlignment="1">
      <alignment horizontal="centerContinuous"/>
    </xf>
    <xf numFmtId="172" fontId="3" fillId="0" borderId="0" xfId="0" applyFont="1" applyAlignment="1" quotePrefix="1">
      <alignment horizontal="right"/>
    </xf>
    <xf numFmtId="164" fontId="3" fillId="0" borderId="4" xfId="15" applyNumberFormat="1" applyFont="1" applyBorder="1" applyAlignment="1">
      <alignment/>
    </xf>
    <xf numFmtId="164" fontId="4" fillId="0" borderId="4" xfId="15" applyNumberFormat="1" applyFont="1" applyBorder="1" applyAlignment="1">
      <alignment/>
    </xf>
    <xf numFmtId="172" fontId="5" fillId="0" borderId="0" xfId="0" applyFont="1" applyAlignment="1">
      <alignment horizontal="left"/>
    </xf>
    <xf numFmtId="172" fontId="4" fillId="0" borderId="0" xfId="0" applyFont="1" applyAlignment="1">
      <alignment horizontal="center"/>
    </xf>
    <xf numFmtId="164" fontId="4" fillId="0" borderId="0" xfId="15" applyNumberFormat="1" applyFont="1" applyAlignment="1">
      <alignment horizontal="right"/>
    </xf>
    <xf numFmtId="164" fontId="3" fillId="0" borderId="2" xfId="15" applyNumberFormat="1" applyFont="1" applyBorder="1" applyAlignment="1">
      <alignment/>
    </xf>
    <xf numFmtId="164" fontId="4" fillId="0" borderId="2" xfId="15" applyNumberFormat="1" applyFont="1" applyBorder="1" applyAlignment="1">
      <alignment/>
    </xf>
    <xf numFmtId="167" fontId="4" fillId="0" borderId="0" xfId="15" applyNumberFormat="1" applyFont="1" applyAlignment="1">
      <alignment/>
    </xf>
    <xf numFmtId="172" fontId="6" fillId="0" borderId="0" xfId="0" applyFont="1" applyBorder="1" applyAlignment="1">
      <alignment/>
    </xf>
    <xf numFmtId="164" fontId="3" fillId="0" borderId="5" xfId="15" applyNumberFormat="1" applyFont="1" applyFill="1" applyBorder="1" applyAlignment="1">
      <alignment/>
    </xf>
    <xf numFmtId="164" fontId="4" fillId="0" borderId="5" xfId="15" applyNumberFormat="1" applyFont="1" applyFill="1" applyBorder="1" applyAlignment="1">
      <alignment/>
    </xf>
    <xf numFmtId="172" fontId="3" fillId="0" borderId="0" xfId="0" applyFont="1" applyAlignment="1">
      <alignment horizontal="center"/>
    </xf>
    <xf numFmtId="172" fontId="3" fillId="0" borderId="0" xfId="0" applyFont="1" applyAlignment="1" quotePrefix="1">
      <alignment horizontal="center"/>
    </xf>
    <xf numFmtId="164" fontId="3" fillId="0" borderId="0" xfId="15" applyNumberFormat="1" applyFont="1" applyAlignment="1">
      <alignment horizontal="center"/>
    </xf>
    <xf numFmtId="164" fontId="3" fillId="0" borderId="0" xfId="15" applyNumberFormat="1" applyFont="1" applyAlignment="1" quotePrefix="1">
      <alignment horizontal="center"/>
    </xf>
    <xf numFmtId="172" fontId="4" fillId="0" borderId="1" xfId="0" applyFont="1" applyBorder="1" applyAlignment="1">
      <alignment/>
    </xf>
    <xf numFmtId="172" fontId="4" fillId="0" borderId="2" xfId="0" applyFont="1" applyBorder="1" applyAlignment="1">
      <alignment/>
    </xf>
    <xf numFmtId="172" fontId="4" fillId="0" borderId="4" xfId="0" applyFont="1" applyBorder="1" applyAlignment="1">
      <alignment/>
    </xf>
    <xf numFmtId="43" fontId="4" fillId="0" borderId="0" xfId="15" applyFont="1" applyBorder="1" applyAlignment="1">
      <alignment/>
    </xf>
    <xf numFmtId="172" fontId="7" fillId="0" borderId="0" xfId="0" applyFont="1" applyAlignment="1">
      <alignment horizontal="left"/>
    </xf>
    <xf numFmtId="172" fontId="8" fillId="0" borderId="0" xfId="0" applyFont="1" applyAlignment="1">
      <alignment horizontal="centerContinuous"/>
    </xf>
    <xf numFmtId="164" fontId="8" fillId="0" borderId="0" xfId="15" applyNumberFormat="1" applyFont="1" applyBorder="1" applyAlignment="1">
      <alignment/>
    </xf>
    <xf numFmtId="172" fontId="8" fillId="0" borderId="0" xfId="0" applyFont="1" applyAlignment="1">
      <alignment/>
    </xf>
    <xf numFmtId="164" fontId="7" fillId="0" borderId="0" xfId="15" applyNumberFormat="1" applyFont="1" applyAlignment="1">
      <alignment/>
    </xf>
    <xf numFmtId="164" fontId="8" fillId="0" borderId="0" xfId="15" applyNumberFormat="1" applyFont="1" applyAlignment="1">
      <alignment/>
    </xf>
    <xf numFmtId="172" fontId="7" fillId="0" borderId="0" xfId="0" applyFont="1" applyAlignment="1" quotePrefix="1">
      <alignment horizontal="left"/>
    </xf>
    <xf numFmtId="172" fontId="8" fillId="0" borderId="0" xfId="0" applyFont="1" applyAlignment="1" quotePrefix="1">
      <alignment horizontal="left"/>
    </xf>
    <xf numFmtId="172" fontId="8" fillId="0" borderId="0" xfId="0" applyFont="1" applyAlignment="1">
      <alignment horizontal="right"/>
    </xf>
    <xf numFmtId="172" fontId="7" fillId="0" borderId="0" xfId="0" applyFont="1" applyAlignment="1">
      <alignment horizontal="right"/>
    </xf>
    <xf numFmtId="164" fontId="7" fillId="0" borderId="0" xfId="15" applyNumberFormat="1" applyFont="1" applyAlignment="1" quotePrefix="1">
      <alignment horizontal="right"/>
    </xf>
    <xf numFmtId="164" fontId="7" fillId="0" borderId="0" xfId="15" applyNumberFormat="1" applyFont="1" applyAlignment="1">
      <alignment horizontal="right"/>
    </xf>
    <xf numFmtId="164" fontId="8" fillId="0" borderId="0" xfId="15" applyNumberFormat="1" applyFont="1" applyBorder="1" applyAlignment="1">
      <alignment horizontal="right"/>
    </xf>
    <xf numFmtId="164" fontId="7" fillId="0" borderId="0" xfId="15" applyNumberFormat="1" applyFont="1" applyBorder="1" applyAlignment="1">
      <alignment horizontal="right"/>
    </xf>
    <xf numFmtId="172" fontId="7" fillId="0" borderId="0" xfId="0" applyFont="1" applyAlignment="1">
      <alignment/>
    </xf>
    <xf numFmtId="164" fontId="7" fillId="0" borderId="6" xfId="15" applyNumberFormat="1" applyFont="1" applyBorder="1" applyAlignment="1">
      <alignment/>
    </xf>
    <xf numFmtId="164" fontId="8" fillId="0" borderId="6" xfId="15" applyNumberFormat="1" applyFont="1" applyBorder="1" applyAlignment="1">
      <alignment/>
    </xf>
    <xf numFmtId="164" fontId="7" fillId="0" borderId="7" xfId="15" applyNumberFormat="1" applyFont="1" applyBorder="1" applyAlignment="1">
      <alignment/>
    </xf>
    <xf numFmtId="164" fontId="8" fillId="0" borderId="7" xfId="15" applyNumberFormat="1" applyFont="1" applyBorder="1" applyAlignment="1">
      <alignment/>
    </xf>
    <xf numFmtId="164" fontId="7" fillId="0" borderId="8" xfId="15" applyNumberFormat="1" applyFont="1" applyBorder="1" applyAlignment="1">
      <alignment/>
    </xf>
    <xf numFmtId="164" fontId="8" fillId="0" borderId="8" xfId="15" applyNumberFormat="1" applyFont="1" applyBorder="1" applyAlignment="1">
      <alignment/>
    </xf>
    <xf numFmtId="164" fontId="8" fillId="0" borderId="1" xfId="15" applyNumberFormat="1" applyFont="1" applyBorder="1" applyAlignment="1">
      <alignment/>
    </xf>
    <xf numFmtId="164" fontId="8" fillId="0" borderId="7" xfId="15" applyNumberFormat="1" applyFont="1" applyFill="1" applyBorder="1" applyAlignment="1">
      <alignment/>
    </xf>
    <xf numFmtId="164" fontId="8" fillId="0" borderId="8" xfId="15" applyNumberFormat="1" applyFont="1" applyFill="1" applyBorder="1" applyAlignment="1">
      <alignment/>
    </xf>
    <xf numFmtId="164" fontId="7" fillId="0" borderId="1" xfId="15" applyNumberFormat="1" applyFont="1" applyBorder="1" applyAlignment="1">
      <alignment/>
    </xf>
    <xf numFmtId="164" fontId="7" fillId="0" borderId="9" xfId="15" applyNumberFormat="1" applyFont="1" applyBorder="1" applyAlignment="1">
      <alignment/>
    </xf>
    <xf numFmtId="164" fontId="8" fillId="0" borderId="9" xfId="15" applyNumberFormat="1" applyFont="1" applyBorder="1" applyAlignment="1">
      <alignment/>
    </xf>
    <xf numFmtId="164" fontId="7" fillId="0" borderId="10" xfId="15" applyNumberFormat="1" applyFont="1" applyBorder="1" applyAlignment="1">
      <alignment/>
    </xf>
    <xf numFmtId="164" fontId="8" fillId="0" borderId="10" xfId="15" applyNumberFormat="1" applyFont="1" applyBorder="1" applyAlignment="1">
      <alignment/>
    </xf>
    <xf numFmtId="164" fontId="7" fillId="0" borderId="0" xfId="15" applyNumberFormat="1" applyFont="1" applyBorder="1" applyAlignment="1">
      <alignment/>
    </xf>
    <xf numFmtId="172" fontId="8" fillId="0" borderId="0" xfId="0" applyFont="1" applyAlignment="1">
      <alignment horizontal="left"/>
    </xf>
    <xf numFmtId="164" fontId="7" fillId="0" borderId="0" xfId="15" applyNumberFormat="1" applyFont="1" applyFill="1" applyAlignment="1">
      <alignment/>
    </xf>
    <xf numFmtId="43" fontId="7" fillId="0" borderId="0" xfId="15" applyFont="1" applyAlignment="1">
      <alignment/>
    </xf>
    <xf numFmtId="43" fontId="8" fillId="0" borderId="0" xfId="15" applyFont="1" applyAlignment="1">
      <alignment/>
    </xf>
    <xf numFmtId="164" fontId="7" fillId="0" borderId="7" xfId="15" applyNumberFormat="1" applyFont="1" applyBorder="1" applyAlignment="1" quotePrefix="1">
      <alignment horizontal="left"/>
    </xf>
    <xf numFmtId="172" fontId="4" fillId="0" borderId="0" xfId="0" applyFont="1" applyAlignment="1" quotePrefix="1">
      <alignment horizontal="center"/>
    </xf>
    <xf numFmtId="172" fontId="4" fillId="0" borderId="0" xfId="0" applyFont="1" applyAlignment="1">
      <alignment horizontal="center"/>
    </xf>
    <xf numFmtId="172" fontId="9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85725</xdr:rowOff>
    </xdr:from>
    <xdr:to>
      <xdr:col>4</xdr:col>
      <xdr:colOff>38100</xdr:colOff>
      <xdr:row>8</xdr:row>
      <xdr:rowOff>85725</xdr:rowOff>
    </xdr:to>
    <xdr:sp>
      <xdr:nvSpPr>
        <xdr:cNvPr id="1" name="Line 2"/>
        <xdr:cNvSpPr>
          <a:spLocks/>
        </xdr:cNvSpPr>
      </xdr:nvSpPr>
      <xdr:spPr>
        <a:xfrm flipH="1">
          <a:off x="2314575" y="15621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8</xdr:row>
      <xdr:rowOff>104775</xdr:rowOff>
    </xdr:from>
    <xdr:to>
      <xdr:col>12</xdr:col>
      <xdr:colOff>38100</xdr:colOff>
      <xdr:row>8</xdr:row>
      <xdr:rowOff>104775</xdr:rowOff>
    </xdr:to>
    <xdr:sp>
      <xdr:nvSpPr>
        <xdr:cNvPr id="2" name="Line 3"/>
        <xdr:cNvSpPr>
          <a:spLocks/>
        </xdr:cNvSpPr>
      </xdr:nvSpPr>
      <xdr:spPr>
        <a:xfrm>
          <a:off x="6296025" y="15811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9</xdr:row>
      <xdr:rowOff>66675</xdr:rowOff>
    </xdr:from>
    <xdr:to>
      <xdr:col>5</xdr:col>
      <xdr:colOff>457200</xdr:colOff>
      <xdr:row>9</xdr:row>
      <xdr:rowOff>66675</xdr:rowOff>
    </xdr:to>
    <xdr:sp>
      <xdr:nvSpPr>
        <xdr:cNvPr id="3" name="Line 6"/>
        <xdr:cNvSpPr>
          <a:spLocks/>
        </xdr:cNvSpPr>
      </xdr:nvSpPr>
      <xdr:spPr>
        <a:xfrm flipH="1">
          <a:off x="3390900" y="17335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9</xdr:row>
      <xdr:rowOff>66675</xdr:rowOff>
    </xdr:from>
    <xdr:to>
      <xdr:col>7</xdr:col>
      <xdr:colOff>923925</xdr:colOff>
      <xdr:row>9</xdr:row>
      <xdr:rowOff>66675</xdr:rowOff>
    </xdr:to>
    <xdr:sp>
      <xdr:nvSpPr>
        <xdr:cNvPr id="4" name="Line 7"/>
        <xdr:cNvSpPr>
          <a:spLocks/>
        </xdr:cNvSpPr>
      </xdr:nvSpPr>
      <xdr:spPr>
        <a:xfrm>
          <a:off x="4752975" y="17335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nsolidated%20Account-Acoustech\Quartely%20report-Year%202007\consol%20acc%20-1st%20Quartely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Q-PRICE"/>
      <sheetName val="Basic0606"/>
      <sheetName val="Diluted0606"/>
      <sheetName val="ROA"/>
      <sheetName val="JV-FPEQ'06"/>
      <sheetName val="JV-MUSASHI'06"/>
      <sheetName val="CONSOL ADJ"/>
      <sheetName val="PROF OF MI"/>
      <sheetName val="CONSOL-BS"/>
      <sheetName val="CONSOL-IS"/>
      <sheetName val="CONSOL-CF"/>
      <sheetName val="FPEQ-BS-6'2006"/>
      <sheetName val="FPEQ-PL-6'2006"/>
      <sheetName val="CONSOL-CF-FPT"/>
      <sheetName val="CONSOL-BS-FPT"/>
      <sheetName val="CONSOL-PL-FPT"/>
      <sheetName val="FPC-PL-6'2006"/>
      <sheetName val="FPC-BS-6'2006"/>
      <sheetName val="FPT-BS-6'2006"/>
      <sheetName val="FPT-PL-6'2006"/>
      <sheetName val="ACOU-BS-6'2006"/>
      <sheetName val="ACOU-PL-6'2006"/>
      <sheetName val="Working 1"/>
      <sheetName val="result"/>
      <sheetName val="taxation"/>
    </sheetNames>
    <sheetDataSet>
      <sheetData sheetId="1">
        <row r="40">
          <cell r="C40">
            <v>2.9315337414880416</v>
          </cell>
        </row>
        <row r="77">
          <cell r="C77">
            <v>2.9315337414880416</v>
          </cell>
        </row>
      </sheetData>
      <sheetData sheetId="2">
        <row r="24">
          <cell r="D24">
            <v>2.8982685217080717</v>
          </cell>
        </row>
      </sheetData>
      <sheetData sheetId="8">
        <row r="10">
          <cell r="U10">
            <v>49182219.45</v>
          </cell>
        </row>
        <row r="17">
          <cell r="U17">
            <v>2580349.86</v>
          </cell>
        </row>
        <row r="20">
          <cell r="U20">
            <v>6932716.104319999</v>
          </cell>
        </row>
        <row r="25">
          <cell r="U25">
            <v>3755629.71</v>
          </cell>
        </row>
        <row r="29">
          <cell r="U29">
            <v>31487235.94</v>
          </cell>
        </row>
        <row r="30">
          <cell r="U30">
            <v>93505907.44</v>
          </cell>
        </row>
        <row r="31">
          <cell r="U31">
            <v>773561.2400000029</v>
          </cell>
        </row>
        <row r="35">
          <cell r="U35">
            <v>310872.03</v>
          </cell>
        </row>
        <row r="38">
          <cell r="U38">
            <v>-41743.2</v>
          </cell>
        </row>
        <row r="48">
          <cell r="U48">
            <v>6590232.96</v>
          </cell>
        </row>
        <row r="49">
          <cell r="U49">
            <v>16604648.839999998</v>
          </cell>
        </row>
        <row r="54">
          <cell r="U54">
            <v>41626943.370000005</v>
          </cell>
        </row>
        <row r="55">
          <cell r="U55">
            <v>6751993.32</v>
          </cell>
        </row>
        <row r="57">
          <cell r="U57">
            <v>218784.47</v>
          </cell>
        </row>
        <row r="67">
          <cell r="U67">
            <v>3979</v>
          </cell>
        </row>
        <row r="69">
          <cell r="U69">
            <v>7946000</v>
          </cell>
        </row>
        <row r="70">
          <cell r="U70">
            <v>1440583.9500000002</v>
          </cell>
        </row>
        <row r="79">
          <cell r="U79">
            <v>84951300</v>
          </cell>
        </row>
        <row r="85">
          <cell r="U85">
            <v>6391179.76</v>
          </cell>
        </row>
        <row r="95">
          <cell r="U95">
            <v>54331629.431820005</v>
          </cell>
        </row>
        <row r="99">
          <cell r="U99">
            <v>4357235.79834734</v>
          </cell>
        </row>
        <row r="107">
          <cell r="U107">
            <v>3662000</v>
          </cell>
        </row>
      </sheetData>
      <sheetData sheetId="9">
        <row r="9">
          <cell r="U9">
            <v>75184868.73</v>
          </cell>
        </row>
        <row r="29">
          <cell r="U29">
            <v>126003.06</v>
          </cell>
        </row>
        <row r="32">
          <cell r="U32">
            <v>5983767.200000004</v>
          </cell>
        </row>
        <row r="48">
          <cell r="U48">
            <v>571835.27</v>
          </cell>
        </row>
        <row r="50">
          <cell r="U50">
            <v>491759.1043199999</v>
          </cell>
        </row>
        <row r="52">
          <cell r="U52">
            <v>105768.35999999999</v>
          </cell>
        </row>
        <row r="65">
          <cell r="U65">
            <v>-1750796</v>
          </cell>
        </row>
      </sheetData>
      <sheetData sheetId="10">
        <row r="10">
          <cell r="Z10">
            <v>7153129.934320001</v>
          </cell>
        </row>
        <row r="14">
          <cell r="Z14">
            <v>1026245.02</v>
          </cell>
        </row>
        <row r="18">
          <cell r="Z18">
            <v>9576.46</v>
          </cell>
        </row>
        <row r="19">
          <cell r="Z19">
            <v>118729.76000000001</v>
          </cell>
        </row>
        <row r="21">
          <cell r="Z21">
            <v>-491759.1043199999</v>
          </cell>
        </row>
        <row r="22">
          <cell r="Z22">
            <v>-105768.35999999999</v>
          </cell>
        </row>
        <row r="23">
          <cell r="Z23">
            <v>-110812.06</v>
          </cell>
        </row>
        <row r="25">
          <cell r="Z25">
            <v>-110045.5</v>
          </cell>
        </row>
        <row r="43">
          <cell r="Z43">
            <v>-13790197.780000001</v>
          </cell>
        </row>
        <row r="45">
          <cell r="Z45">
            <v>-118729.76000000001</v>
          </cell>
        </row>
        <row r="47">
          <cell r="Z47">
            <v>-1278912</v>
          </cell>
        </row>
        <row r="54">
          <cell r="Z54">
            <v>110812.06</v>
          </cell>
        </row>
        <row r="58">
          <cell r="Z58">
            <v>116000</v>
          </cell>
        </row>
        <row r="60">
          <cell r="Z60">
            <v>-1013966</v>
          </cell>
        </row>
        <row r="71">
          <cell r="Z71">
            <v>1098000</v>
          </cell>
        </row>
        <row r="75">
          <cell r="Z75">
            <v>1349771</v>
          </cell>
        </row>
        <row r="83">
          <cell r="Z83">
            <v>-5433934</v>
          </cell>
        </row>
        <row r="88">
          <cell r="Z88">
            <v>-2730</v>
          </cell>
        </row>
        <row r="99">
          <cell r="Z99">
            <v>41048725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zoomScale="75" zoomScaleNormal="75" workbookViewId="0" topLeftCell="A1">
      <selection activeCell="A6" sqref="A6"/>
    </sheetView>
  </sheetViews>
  <sheetFormatPr defaultColWidth="9.140625" defaultRowHeight="12.75"/>
  <cols>
    <col min="1" max="1" width="2.7109375" style="80" customWidth="1"/>
    <col min="2" max="2" width="44.28125" style="80" customWidth="1"/>
    <col min="3" max="3" width="0.42578125" style="80" customWidth="1"/>
    <col min="4" max="4" width="15.28125" style="81" customWidth="1"/>
    <col min="5" max="5" width="1.1484375" style="82" customWidth="1"/>
    <col min="6" max="6" width="15.28125" style="82" customWidth="1"/>
    <col min="7" max="7" width="1.1484375" style="80" customWidth="1"/>
    <col min="8" max="8" width="17.140625" style="82" customWidth="1"/>
    <col min="9" max="16384" width="9.140625" style="80" customWidth="1"/>
  </cols>
  <sheetData>
    <row r="1" spans="1:8" ht="19.5" customHeight="1">
      <c r="A1" s="77"/>
      <c r="B1" s="78"/>
      <c r="C1" s="78"/>
      <c r="D1" s="78"/>
      <c r="E1" s="78"/>
      <c r="F1" s="78"/>
      <c r="G1" s="78"/>
      <c r="H1" s="79"/>
    </row>
    <row r="2" spans="1:8" ht="11.25" customHeight="1">
      <c r="A2" s="78"/>
      <c r="B2" s="78"/>
      <c r="C2" s="78"/>
      <c r="D2" s="78"/>
      <c r="E2" s="78"/>
      <c r="F2" s="78"/>
      <c r="G2" s="78"/>
      <c r="H2" s="79"/>
    </row>
    <row r="3" spans="1:8" ht="11.25" customHeight="1">
      <c r="A3" s="78"/>
      <c r="B3" s="78"/>
      <c r="C3" s="78"/>
      <c r="D3" s="78"/>
      <c r="E3" s="78"/>
      <c r="F3" s="78"/>
      <c r="G3" s="78"/>
      <c r="H3" s="79"/>
    </row>
    <row r="4" spans="1:8" ht="11.25" customHeight="1">
      <c r="A4" s="78"/>
      <c r="B4" s="78"/>
      <c r="C4" s="78"/>
      <c r="D4" s="78"/>
      <c r="E4" s="78"/>
      <c r="F4" s="78"/>
      <c r="G4" s="78"/>
      <c r="H4" s="79"/>
    </row>
    <row r="5" spans="1:8" ht="11.25" customHeight="1">
      <c r="A5" s="78"/>
      <c r="B5" s="78"/>
      <c r="C5" s="78"/>
      <c r="D5" s="78"/>
      <c r="E5" s="78"/>
      <c r="F5" s="78"/>
      <c r="G5" s="78"/>
      <c r="H5" s="79"/>
    </row>
    <row r="6" spans="1:8" ht="17.25" customHeight="1">
      <c r="A6" s="114" t="s">
        <v>124</v>
      </c>
      <c r="B6" s="78"/>
      <c r="C6" s="78"/>
      <c r="D6" s="78"/>
      <c r="E6" s="78"/>
      <c r="F6" s="78"/>
      <c r="G6" s="78"/>
      <c r="H6" s="79"/>
    </row>
    <row r="7" ht="11.25" customHeight="1">
      <c r="H7" s="79"/>
    </row>
    <row r="8" spans="1:8" ht="14.25">
      <c r="A8" s="7" t="s">
        <v>70</v>
      </c>
      <c r="H8" s="79"/>
    </row>
    <row r="9" spans="1:8" ht="15">
      <c r="A9" s="8" t="s">
        <v>0</v>
      </c>
      <c r="H9" s="79"/>
    </row>
    <row r="10" ht="12.75">
      <c r="H10" s="79"/>
    </row>
    <row r="11" spans="1:8" ht="12.75">
      <c r="A11" s="77" t="s">
        <v>1</v>
      </c>
      <c r="H11" s="79"/>
    </row>
    <row r="12" spans="2:8" s="85" customFormat="1" ht="12.75">
      <c r="B12" s="86"/>
      <c r="D12" s="87" t="s">
        <v>71</v>
      </c>
      <c r="E12" s="88"/>
      <c r="F12" s="87" t="s">
        <v>65</v>
      </c>
      <c r="H12" s="89"/>
    </row>
    <row r="13" spans="4:8" s="85" customFormat="1" ht="12.75">
      <c r="D13" s="88" t="s">
        <v>2</v>
      </c>
      <c r="E13" s="88"/>
      <c r="F13" s="88" t="s">
        <v>2</v>
      </c>
      <c r="G13" s="86"/>
      <c r="H13" s="90"/>
    </row>
    <row r="14" spans="2:8" ht="12.75">
      <c r="B14" s="91"/>
      <c r="H14" s="79"/>
    </row>
    <row r="15" spans="2:8" ht="12.75">
      <c r="B15" s="80" t="s">
        <v>3</v>
      </c>
      <c r="D15" s="81">
        <f>+'[1]CONSOL-BS'!$U$10/1000</f>
        <v>49182.219450000004</v>
      </c>
      <c r="F15" s="82">
        <v>49210</v>
      </c>
      <c r="H15" s="79"/>
    </row>
    <row r="16" spans="2:8" ht="12.75">
      <c r="B16" s="84" t="s">
        <v>117</v>
      </c>
      <c r="D16" s="81">
        <f>+'[1]CONSOL-BS'!$U$17/1000</f>
        <v>2580.34986</v>
      </c>
      <c r="F16" s="82">
        <v>2475</v>
      </c>
      <c r="H16" s="79"/>
    </row>
    <row r="17" spans="2:8" ht="12.75">
      <c r="B17" s="84" t="s">
        <v>64</v>
      </c>
      <c r="D17" s="81">
        <f>+'[1]CONSOL-BS'!$U$20/1000</f>
        <v>6932.716104319999</v>
      </c>
      <c r="F17" s="82">
        <v>6315</v>
      </c>
      <c r="H17" s="79"/>
    </row>
    <row r="18" spans="2:8" ht="12.75">
      <c r="B18" s="84" t="s">
        <v>4</v>
      </c>
      <c r="D18" s="81">
        <f>+'[1]CONSOL-BS'!$U$25/1000</f>
        <v>3755.62971</v>
      </c>
      <c r="F18" s="82">
        <v>3756</v>
      </c>
      <c r="H18" s="79"/>
    </row>
    <row r="19" ht="9.75" customHeight="1">
      <c r="H19" s="79"/>
    </row>
    <row r="20" spans="2:8" ht="12.75">
      <c r="B20" s="80" t="s">
        <v>91</v>
      </c>
      <c r="H20" s="79"/>
    </row>
    <row r="21" spans="2:8" ht="12.75">
      <c r="B21" s="80" t="s">
        <v>5</v>
      </c>
      <c r="D21" s="92">
        <f>+'[1]CONSOL-BS'!$U$29/1000</f>
        <v>31487.235940000002</v>
      </c>
      <c r="E21" s="79"/>
      <c r="F21" s="93">
        <v>27546</v>
      </c>
      <c r="H21" s="79"/>
    </row>
    <row r="22" spans="2:8" ht="12.75">
      <c r="B22" s="80" t="s">
        <v>6</v>
      </c>
      <c r="D22" s="94">
        <f>+'[1]CONSOL-BS'!$U$30/1000</f>
        <v>93505.90744</v>
      </c>
      <c r="E22" s="79"/>
      <c r="F22" s="95">
        <v>64520</v>
      </c>
      <c r="H22" s="79"/>
    </row>
    <row r="23" spans="2:8" ht="12.75">
      <c r="B23" s="80" t="s">
        <v>7</v>
      </c>
      <c r="D23" s="94">
        <f>+'[1]CONSOL-BS'!$U$31/1000</f>
        <v>773.561240000003</v>
      </c>
      <c r="E23" s="79"/>
      <c r="F23" s="95">
        <v>659</v>
      </c>
      <c r="H23" s="79"/>
    </row>
    <row r="24" spans="2:8" ht="12.75">
      <c r="B24" s="84" t="s">
        <v>118</v>
      </c>
      <c r="D24" s="94">
        <v>0</v>
      </c>
      <c r="E24" s="79"/>
      <c r="F24" s="95">
        <v>1172</v>
      </c>
      <c r="H24" s="79"/>
    </row>
    <row r="25" spans="2:8" ht="12.75">
      <c r="B25" s="84" t="s">
        <v>66</v>
      </c>
      <c r="D25" s="94">
        <v>0</v>
      </c>
      <c r="E25" s="79"/>
      <c r="F25" s="95">
        <v>1711</v>
      </c>
      <c r="H25" s="79"/>
    </row>
    <row r="26" spans="2:8" ht="12.75">
      <c r="B26" s="80" t="s">
        <v>8</v>
      </c>
      <c r="D26" s="94">
        <f>+'[1]CONSOL-BS'!$U$35/1000</f>
        <v>310.87203000000005</v>
      </c>
      <c r="E26" s="79"/>
      <c r="F26" s="95">
        <v>1594</v>
      </c>
      <c r="H26" s="79"/>
    </row>
    <row r="27" spans="2:8" ht="12.75">
      <c r="B27" s="80" t="s">
        <v>9</v>
      </c>
      <c r="D27" s="94">
        <f>+'[1]CONSOL-BS'!$U$48/1000</f>
        <v>6590.23296</v>
      </c>
      <c r="E27" s="79"/>
      <c r="F27" s="95">
        <v>31931</v>
      </c>
      <c r="H27" s="79"/>
    </row>
    <row r="28" spans="2:8" ht="12.75">
      <c r="B28" s="80" t="s">
        <v>10</v>
      </c>
      <c r="D28" s="96">
        <f>+'[1]CONSOL-BS'!$U$49/1000</f>
        <v>16604.648839999998</v>
      </c>
      <c r="E28" s="79"/>
      <c r="F28" s="97">
        <v>9117</v>
      </c>
      <c r="H28" s="79"/>
    </row>
    <row r="29" spans="4:8" ht="12.75">
      <c r="D29" s="96">
        <f>SUM(D21:D28)+1</f>
        <v>149273.45845</v>
      </c>
      <c r="E29" s="79"/>
      <c r="F29" s="97">
        <f>SUM(F21:F28)</f>
        <v>138250</v>
      </c>
      <c r="H29" s="79"/>
    </row>
    <row r="30" ht="7.5" customHeight="1">
      <c r="H30" s="79"/>
    </row>
    <row r="31" spans="2:8" ht="12.75">
      <c r="B31" s="80" t="s">
        <v>11</v>
      </c>
      <c r="E31" s="79"/>
      <c r="F31" s="98"/>
      <c r="H31" s="79"/>
    </row>
    <row r="32" spans="2:8" ht="12.75">
      <c r="B32" s="80" t="s">
        <v>12</v>
      </c>
      <c r="D32" s="92">
        <f>+'[1]CONSOL-BS'!$U$54/1000</f>
        <v>41626.94337000001</v>
      </c>
      <c r="E32" s="79"/>
      <c r="F32" s="93">
        <v>35038</v>
      </c>
      <c r="H32" s="79"/>
    </row>
    <row r="33" spans="2:8" ht="12.75">
      <c r="B33" s="80" t="s">
        <v>13</v>
      </c>
      <c r="D33" s="94">
        <f>+'[1]CONSOL-BS'!$U$55/1000</f>
        <v>6751.9933200000005</v>
      </c>
      <c r="E33" s="79"/>
      <c r="F33" s="95">
        <f>4646+76</f>
        <v>4722</v>
      </c>
      <c r="H33" s="79"/>
    </row>
    <row r="34" spans="2:8" ht="12.75">
      <c r="B34" s="84" t="s">
        <v>120</v>
      </c>
      <c r="D34" s="94">
        <f>-'[1]CONSOL-BS'!$U$38/1000</f>
        <v>41.743199999999995</v>
      </c>
      <c r="E34" s="79"/>
      <c r="F34" s="95">
        <v>0</v>
      </c>
      <c r="H34" s="79"/>
    </row>
    <row r="35" spans="2:8" ht="12.75">
      <c r="B35" s="84" t="s">
        <v>119</v>
      </c>
      <c r="D35" s="94">
        <f>+'[1]CONSOL-BS'!$U$57/1000</f>
        <v>218.78447</v>
      </c>
      <c r="E35" s="79"/>
      <c r="F35" s="95">
        <v>0</v>
      </c>
      <c r="H35" s="79"/>
    </row>
    <row r="36" spans="2:8" ht="12.75">
      <c r="B36" s="80" t="s">
        <v>14</v>
      </c>
      <c r="D36" s="111">
        <f>+('[1]CONSOL-BS'!$U$69+'[1]CONSOL-BS'!$U$67)/1000</f>
        <v>7949.979</v>
      </c>
      <c r="E36" s="79"/>
      <c r="F36" s="99">
        <v>6855</v>
      </c>
      <c r="H36" s="79"/>
    </row>
    <row r="37" spans="2:8" ht="12.75">
      <c r="B37" s="80" t="s">
        <v>15</v>
      </c>
      <c r="D37" s="94">
        <v>0</v>
      </c>
      <c r="E37" s="79"/>
      <c r="F37" s="99">
        <v>5434</v>
      </c>
      <c r="H37" s="79"/>
    </row>
    <row r="38" spans="2:8" ht="12.75">
      <c r="B38" s="84" t="s">
        <v>57</v>
      </c>
      <c r="D38" s="96">
        <f>+'[1]CONSOL-BS'!$U$70/1000</f>
        <v>1440.5839500000002</v>
      </c>
      <c r="E38" s="79"/>
      <c r="F38" s="100">
        <v>1004</v>
      </c>
      <c r="H38" s="79"/>
    </row>
    <row r="39" spans="4:8" ht="12.75">
      <c r="D39" s="96">
        <f>SUM(D32:D38)+1</f>
        <v>58031.027310000005</v>
      </c>
      <c r="E39" s="79"/>
      <c r="F39" s="97">
        <f>SUM(F32:F38)</f>
        <v>53053</v>
      </c>
      <c r="H39" s="79"/>
    </row>
    <row r="40" ht="3.75" customHeight="1">
      <c r="H40" s="79"/>
    </row>
    <row r="41" spans="2:8" ht="15" customHeight="1">
      <c r="B41" s="80" t="s">
        <v>92</v>
      </c>
      <c r="D41" s="101">
        <f>+D29-D39</f>
        <v>91242.43114</v>
      </c>
      <c r="E41" s="79"/>
      <c r="F41" s="98">
        <f>+F29-F39</f>
        <v>85197</v>
      </c>
      <c r="H41" s="79"/>
    </row>
    <row r="42" spans="4:8" ht="15" customHeight="1" thickBot="1">
      <c r="D42" s="102">
        <f>+D41+D15+D16+D18+D17</f>
        <v>153693.34626432</v>
      </c>
      <c r="E42" s="79"/>
      <c r="F42" s="103">
        <f>+F41+F15+F16+F18+F17</f>
        <v>146953</v>
      </c>
      <c r="H42" s="79"/>
    </row>
    <row r="43" ht="13.5" thickTop="1">
      <c r="H43" s="79"/>
    </row>
    <row r="44" ht="0.75" customHeight="1">
      <c r="H44" s="79"/>
    </row>
    <row r="45" spans="2:8" ht="12.75">
      <c r="B45" s="83" t="s">
        <v>122</v>
      </c>
      <c r="H45" s="79"/>
    </row>
    <row r="46" spans="2:8" ht="12.75">
      <c r="B46" s="80" t="s">
        <v>93</v>
      </c>
      <c r="D46" s="81">
        <f>+'[1]CONSOL-BS'!$U$79/1000</f>
        <v>84951.3</v>
      </c>
      <c r="E46" s="79"/>
      <c r="F46" s="82">
        <v>83857</v>
      </c>
      <c r="H46" s="79"/>
    </row>
    <row r="47" spans="5:8" ht="7.5" customHeight="1">
      <c r="E47" s="79"/>
      <c r="H47" s="79"/>
    </row>
    <row r="48" spans="2:8" ht="12.75">
      <c r="B48" s="80" t="s">
        <v>94</v>
      </c>
      <c r="D48" s="92"/>
      <c r="E48" s="79"/>
      <c r="F48" s="93"/>
      <c r="H48" s="79"/>
    </row>
    <row r="49" spans="2:8" ht="12.75">
      <c r="B49" s="84" t="s">
        <v>95</v>
      </c>
      <c r="D49" s="94">
        <f>+'[1]CONSOL-BS'!$U$95/1000</f>
        <v>54331.62943182</v>
      </c>
      <c r="E49" s="79"/>
      <c r="F49" s="95">
        <f>48591-76</f>
        <v>48515</v>
      </c>
      <c r="H49" s="79"/>
    </row>
    <row r="50" spans="2:8" ht="12.75">
      <c r="B50" s="80" t="s">
        <v>96</v>
      </c>
      <c r="D50" s="94">
        <f>+'[1]CONSOL-BS'!$U$85/1000</f>
        <v>6391.17976</v>
      </c>
      <c r="E50" s="79"/>
      <c r="F50" s="95">
        <v>6136</v>
      </c>
      <c r="H50" s="79"/>
    </row>
    <row r="51" spans="2:8" ht="12.75">
      <c r="B51" s="84" t="s">
        <v>109</v>
      </c>
      <c r="D51" s="96">
        <v>0</v>
      </c>
      <c r="E51" s="79"/>
      <c r="F51" s="97">
        <v>741</v>
      </c>
      <c r="H51" s="79"/>
    </row>
    <row r="52" spans="4:8" ht="12.75">
      <c r="D52" s="104">
        <f>SUM(D49:D51)</f>
        <v>60722.80919182</v>
      </c>
      <c r="E52" s="79"/>
      <c r="F52" s="105">
        <f>SUM(F49:F51)</f>
        <v>55392</v>
      </c>
      <c r="H52" s="79"/>
    </row>
    <row r="53" spans="2:8" ht="15" customHeight="1">
      <c r="B53" s="83" t="s">
        <v>99</v>
      </c>
      <c r="D53" s="106">
        <f>+D52+D46</f>
        <v>145674.10919182</v>
      </c>
      <c r="E53" s="79"/>
      <c r="F53" s="79">
        <f>+F52+F46</f>
        <v>139249</v>
      </c>
      <c r="H53" s="79"/>
    </row>
    <row r="54" spans="2:8" ht="15" customHeight="1">
      <c r="B54" s="107" t="s">
        <v>16</v>
      </c>
      <c r="D54" s="101">
        <f>+'[1]CONSOL-BS'!$U$99/1000</f>
        <v>4357.23579834734</v>
      </c>
      <c r="E54" s="79"/>
      <c r="F54" s="98">
        <v>3904</v>
      </c>
      <c r="H54" s="79"/>
    </row>
    <row r="55" spans="2:8" ht="15" customHeight="1">
      <c r="B55" s="77" t="s">
        <v>98</v>
      </c>
      <c r="D55" s="81">
        <f>+D53+D54</f>
        <v>150031.34499016733</v>
      </c>
      <c r="E55" s="79"/>
      <c r="F55" s="79">
        <f>+F53+F54</f>
        <v>143153</v>
      </c>
      <c r="H55" s="79"/>
    </row>
    <row r="56" spans="2:8" ht="9.75" customHeight="1">
      <c r="B56" s="107"/>
      <c r="E56" s="79"/>
      <c r="F56" s="79"/>
      <c r="H56" s="79"/>
    </row>
    <row r="57" spans="2:8" ht="12.75">
      <c r="B57" s="84" t="s">
        <v>121</v>
      </c>
      <c r="H57" s="79"/>
    </row>
    <row r="58" spans="2:8" ht="12.75">
      <c r="B58" s="80" t="s">
        <v>17</v>
      </c>
      <c r="D58" s="81">
        <f>+'[1]CONSOL-BS'!$U$107/1000</f>
        <v>3662</v>
      </c>
      <c r="F58" s="82">
        <v>3800</v>
      </c>
      <c r="H58" s="79" t="s">
        <v>97</v>
      </c>
    </row>
    <row r="59" spans="4:8" ht="13.5" thickBot="1">
      <c r="D59" s="102">
        <f>+D55+D58</f>
        <v>153693.34499016733</v>
      </c>
      <c r="E59" s="79"/>
      <c r="F59" s="103">
        <f>+F55+F58</f>
        <v>146953</v>
      </c>
      <c r="H59" s="79"/>
    </row>
    <row r="60" ht="8.25" customHeight="1" thickTop="1">
      <c r="H60" s="79"/>
    </row>
    <row r="61" spans="2:8" ht="12.75">
      <c r="B61" s="84" t="s">
        <v>67</v>
      </c>
      <c r="D61" s="109">
        <f>(+D53+D54)/(D46*2)</f>
        <v>0.883043255313146</v>
      </c>
      <c r="E61" s="110"/>
      <c r="F61" s="109">
        <f>(+F53+F54)/(F46*2)</f>
        <v>0.8535542649987479</v>
      </c>
      <c r="H61" s="79"/>
    </row>
    <row r="62" spans="5:8" ht="6" customHeight="1">
      <c r="E62" s="110"/>
      <c r="H62" s="79"/>
    </row>
    <row r="63" spans="2:8" ht="12.75">
      <c r="B63" s="80" t="s">
        <v>68</v>
      </c>
      <c r="E63" s="110"/>
      <c r="H63" s="79"/>
    </row>
    <row r="64" spans="2:8" ht="12.75">
      <c r="B64" s="80" t="s">
        <v>69</v>
      </c>
      <c r="D64" s="109">
        <f>(+D53)/(D46*2)</f>
        <v>0.8573977631408819</v>
      </c>
      <c r="E64" s="110"/>
      <c r="F64" s="109">
        <f>(+F53)/(F46*2)</f>
        <v>0.8302765422087601</v>
      </c>
      <c r="H64" s="79"/>
    </row>
    <row r="65" spans="4:8" ht="12.75">
      <c r="D65" s="109"/>
      <c r="E65" s="110"/>
      <c r="F65" s="109"/>
      <c r="H65" s="79"/>
    </row>
    <row r="66" spans="2:8" ht="12.75">
      <c r="B66" s="83" t="s">
        <v>106</v>
      </c>
      <c r="H66" s="79"/>
    </row>
    <row r="67" spans="2:8" ht="12.75">
      <c r="B67" s="83" t="s">
        <v>62</v>
      </c>
      <c r="H67" s="79"/>
    </row>
    <row r="68" ht="12.75">
      <c r="D68" s="109"/>
    </row>
    <row r="71" ht="12.75">
      <c r="D71" s="108"/>
    </row>
  </sheetData>
  <printOptions/>
  <pageMargins left="1.47" right="0.36" top="0.3" bottom="0.1" header="0.32" footer="0.17"/>
  <pageSetup fitToHeight="1" fitToWidth="1" horizontalDpi="600" verticalDpi="600" orientation="portrait" paperSize="9" scale="85" r:id="rId1"/>
  <headerFooter alignWithMargins="0">
    <oddFooter>&amp;C&amp;"Times New Roman,Italic"&amp;8- Page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5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3.00390625" style="4" customWidth="1"/>
    <col min="2" max="2" width="48.140625" style="4" customWidth="1"/>
    <col min="3" max="3" width="0.5625" style="4" customWidth="1"/>
    <col min="4" max="4" width="12.7109375" style="20" customWidth="1"/>
    <col min="5" max="5" width="0.85546875" style="21" customWidth="1"/>
    <col min="6" max="6" width="17.8515625" style="20" bestFit="1" customWidth="1"/>
    <col min="7" max="7" width="0.85546875" style="21" customWidth="1"/>
    <col min="8" max="8" width="12.7109375" style="21" customWidth="1"/>
    <col min="9" max="9" width="0.85546875" style="21" customWidth="1"/>
    <col min="10" max="10" width="17.8515625" style="20" bestFit="1" customWidth="1"/>
    <col min="11" max="11" width="0.85546875" style="4" customWidth="1"/>
    <col min="12" max="16384" width="9.140625" style="4" customWidth="1"/>
  </cols>
  <sheetData>
    <row r="1" spans="1:10" ht="15">
      <c r="A1" s="7"/>
      <c r="B1" s="19"/>
      <c r="C1" s="19"/>
      <c r="D1" s="19"/>
      <c r="E1" s="19"/>
      <c r="F1" s="19"/>
      <c r="G1" s="19"/>
      <c r="H1" s="19"/>
      <c r="I1" s="19"/>
      <c r="J1" s="19"/>
    </row>
    <row r="2" spans="1:10" ht="15">
      <c r="A2" s="1"/>
      <c r="B2" s="7"/>
      <c r="C2" s="7"/>
      <c r="D2" s="7"/>
      <c r="E2" s="7"/>
      <c r="F2" s="7"/>
      <c r="G2" s="7"/>
      <c r="H2" s="7"/>
      <c r="I2" s="7"/>
      <c r="J2" s="7"/>
    </row>
    <row r="4" ht="15.75">
      <c r="A4" s="114" t="s">
        <v>124</v>
      </c>
    </row>
    <row r="5" ht="15">
      <c r="A5" s="8" t="s">
        <v>0</v>
      </c>
    </row>
    <row r="6" spans="4:8" ht="15">
      <c r="D6" s="22"/>
      <c r="H6" s="23"/>
    </row>
    <row r="7" spans="1:8" ht="15">
      <c r="A7" s="1" t="s">
        <v>19</v>
      </c>
      <c r="D7" s="22"/>
      <c r="H7" s="23"/>
    </row>
    <row r="8" spans="4:8" ht="15">
      <c r="D8" s="22"/>
      <c r="F8" s="4"/>
      <c r="H8" s="23"/>
    </row>
    <row r="9" spans="4:10" ht="15">
      <c r="D9" s="24" t="s">
        <v>20</v>
      </c>
      <c r="E9" s="25"/>
      <c r="F9" s="25"/>
      <c r="G9" s="26"/>
      <c r="H9" s="27" t="s">
        <v>21</v>
      </c>
      <c r="I9" s="27"/>
      <c r="J9" s="27"/>
    </row>
    <row r="10" spans="4:10" s="9" customFormat="1" ht="15">
      <c r="D10" s="28" t="s">
        <v>22</v>
      </c>
      <c r="E10" s="29"/>
      <c r="F10" s="28" t="s">
        <v>23</v>
      </c>
      <c r="G10" s="29"/>
      <c r="H10" s="29" t="s">
        <v>22</v>
      </c>
      <c r="I10" s="29"/>
      <c r="J10" s="28" t="s">
        <v>23</v>
      </c>
    </row>
    <row r="11" spans="4:10" s="9" customFormat="1" ht="15">
      <c r="D11" s="28" t="s">
        <v>24</v>
      </c>
      <c r="E11" s="29"/>
      <c r="F11" s="28" t="s">
        <v>25</v>
      </c>
      <c r="G11" s="29"/>
      <c r="H11" s="29" t="s">
        <v>24</v>
      </c>
      <c r="I11" s="29"/>
      <c r="J11" s="28" t="s">
        <v>26</v>
      </c>
    </row>
    <row r="12" spans="4:10" s="9" customFormat="1" ht="15">
      <c r="D12" s="28" t="s">
        <v>27</v>
      </c>
      <c r="E12" s="29"/>
      <c r="F12" s="28" t="s">
        <v>27</v>
      </c>
      <c r="G12" s="29"/>
      <c r="H12" s="29" t="s">
        <v>28</v>
      </c>
      <c r="I12" s="29"/>
      <c r="J12" s="28" t="s">
        <v>29</v>
      </c>
    </row>
    <row r="13" spans="4:10" ht="15">
      <c r="D13" s="30"/>
      <c r="E13" s="31"/>
      <c r="F13" s="30"/>
      <c r="G13" s="31"/>
      <c r="H13" s="31"/>
      <c r="I13" s="31"/>
      <c r="J13" s="30"/>
    </row>
    <row r="14" spans="4:10" s="9" customFormat="1" ht="15">
      <c r="D14" s="32" t="s">
        <v>71</v>
      </c>
      <c r="E14" s="29"/>
      <c r="F14" s="32" t="s">
        <v>80</v>
      </c>
      <c r="G14" s="29"/>
      <c r="H14" s="33" t="str">
        <f>+D14</f>
        <v>30/06/06</v>
      </c>
      <c r="I14" s="29"/>
      <c r="J14" s="32" t="str">
        <f>+F14</f>
        <v>30/06/05</v>
      </c>
    </row>
    <row r="15" spans="4:10" s="9" customFormat="1" ht="15">
      <c r="D15" s="28" t="s">
        <v>2</v>
      </c>
      <c r="E15" s="29"/>
      <c r="F15" s="28" t="s">
        <v>2</v>
      </c>
      <c r="G15" s="29"/>
      <c r="H15" s="28" t="s">
        <v>2</v>
      </c>
      <c r="I15" s="29"/>
      <c r="J15" s="28" t="s">
        <v>2</v>
      </c>
    </row>
    <row r="16" spans="4:10" ht="15">
      <c r="D16" s="34"/>
      <c r="E16" s="35"/>
      <c r="F16" s="34"/>
      <c r="G16" s="35"/>
      <c r="H16" s="35"/>
      <c r="I16" s="35"/>
      <c r="J16" s="34"/>
    </row>
    <row r="17" spans="2:10" ht="15">
      <c r="B17" s="4" t="s">
        <v>30</v>
      </c>
      <c r="D17" s="36">
        <f>+H17</f>
        <v>75184.86873</v>
      </c>
      <c r="E17" s="37"/>
      <c r="F17" s="38">
        <v>72851</v>
      </c>
      <c r="G17" s="37"/>
      <c r="H17" s="36">
        <f>+'[1]CONSOL-IS'!$U$9/1000</f>
        <v>75184.86873</v>
      </c>
      <c r="I17" s="37"/>
      <c r="J17" s="38">
        <v>72851</v>
      </c>
    </row>
    <row r="18" spans="4:10" ht="15">
      <c r="D18" s="39"/>
      <c r="E18" s="40"/>
      <c r="F18" s="41"/>
      <c r="G18" s="40"/>
      <c r="H18" s="39"/>
      <c r="I18" s="40"/>
      <c r="J18" s="41"/>
    </row>
    <row r="19" spans="2:10" ht="15">
      <c r="B19" s="4" t="s">
        <v>31</v>
      </c>
      <c r="D19" s="42">
        <f>+H19</f>
        <v>-69075.09847</v>
      </c>
      <c r="E19" s="40"/>
      <c r="F19" s="43">
        <v>-68521</v>
      </c>
      <c r="G19" s="40"/>
      <c r="H19" s="42">
        <f>+H23-H21-H17</f>
        <v>-69075.09847</v>
      </c>
      <c r="I19" s="40"/>
      <c r="J19" s="43">
        <v>-68521</v>
      </c>
    </row>
    <row r="20" spans="4:10" ht="15">
      <c r="D20" s="42"/>
      <c r="E20" s="40"/>
      <c r="F20" s="43"/>
      <c r="G20" s="40"/>
      <c r="H20" s="42"/>
      <c r="I20" s="40"/>
      <c r="J20" s="43"/>
    </row>
    <row r="21" spans="1:10" ht="15">
      <c r="A21" s="44"/>
      <c r="B21" s="4" t="s">
        <v>32</v>
      </c>
      <c r="D21" s="45">
        <f>+H21</f>
        <v>571.83527</v>
      </c>
      <c r="E21" s="40"/>
      <c r="F21" s="46">
        <v>250</v>
      </c>
      <c r="G21" s="40"/>
      <c r="H21" s="47">
        <f>+'[1]CONSOL-IS'!$U$48/1000</f>
        <v>571.83527</v>
      </c>
      <c r="I21" s="40"/>
      <c r="J21" s="46">
        <v>250</v>
      </c>
    </row>
    <row r="22" spans="2:10" ht="15">
      <c r="B22" s="4" t="s">
        <v>33</v>
      </c>
      <c r="D22" s="39"/>
      <c r="F22" s="41"/>
      <c r="H22" s="18"/>
      <c r="J22" s="41"/>
    </row>
    <row r="23" spans="2:10" ht="15">
      <c r="B23" s="8" t="s">
        <v>34</v>
      </c>
      <c r="D23" s="39">
        <f>+D17+D19+D21</f>
        <v>6681.605530000004</v>
      </c>
      <c r="F23" s="41">
        <v>4580</v>
      </c>
      <c r="H23" s="39">
        <f>(+'[1]CONSOL-IS'!$U$32+'[1]CONSOL-IS'!$U$29+'[1]CONSOL-IS'!$U$48)/1000</f>
        <v>6681.6055300000035</v>
      </c>
      <c r="J23" s="41">
        <v>4580</v>
      </c>
    </row>
    <row r="24" spans="4:10" ht="15">
      <c r="D24" s="39"/>
      <c r="F24" s="41"/>
      <c r="H24" s="18"/>
      <c r="J24" s="41"/>
    </row>
    <row r="25" spans="2:59" ht="15">
      <c r="B25" s="8" t="s">
        <v>35</v>
      </c>
      <c r="D25" s="39">
        <f>+H25</f>
        <v>-126.00305999999999</v>
      </c>
      <c r="E25" s="40"/>
      <c r="F25" s="41">
        <v>-114</v>
      </c>
      <c r="G25" s="40"/>
      <c r="H25" s="36">
        <f>-'[1]CONSOL-IS'!$U$29/1000</f>
        <v>-126.00305999999999</v>
      </c>
      <c r="I25" s="40"/>
      <c r="J25" s="41">
        <v>-114</v>
      </c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</row>
    <row r="26" spans="2:59" ht="15">
      <c r="B26" s="8"/>
      <c r="D26" s="39"/>
      <c r="E26" s="40"/>
      <c r="F26" s="41"/>
      <c r="G26" s="40"/>
      <c r="H26" s="36"/>
      <c r="I26" s="40"/>
      <c r="J26" s="41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</row>
    <row r="27" spans="2:59" ht="15">
      <c r="B27" s="16" t="s">
        <v>63</v>
      </c>
      <c r="D27" s="39">
        <f>+H27</f>
        <v>491.75910431999995</v>
      </c>
      <c r="E27" s="40"/>
      <c r="F27" s="41">
        <v>0</v>
      </c>
      <c r="G27" s="40"/>
      <c r="H27" s="36">
        <f>+'[1]CONSOL-IS'!$U$50/1000</f>
        <v>491.75910431999995</v>
      </c>
      <c r="I27" s="40"/>
      <c r="J27" s="41">
        <v>0</v>
      </c>
      <c r="K27" s="48"/>
      <c r="L27" s="66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</row>
    <row r="28" spans="4:59" ht="15">
      <c r="D28" s="39"/>
      <c r="E28" s="40"/>
      <c r="F28" s="41"/>
      <c r="G28" s="40"/>
      <c r="H28" s="39"/>
      <c r="I28" s="40"/>
      <c r="J28" s="41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</row>
    <row r="29" spans="2:59" ht="15">
      <c r="B29" s="8" t="s">
        <v>60</v>
      </c>
      <c r="D29" s="49">
        <f>+H29</f>
        <v>105.76835999999999</v>
      </c>
      <c r="E29" s="40"/>
      <c r="F29" s="46">
        <f>2234-626</f>
        <v>1608</v>
      </c>
      <c r="G29" s="40"/>
      <c r="H29" s="47">
        <f>+'[1]CONSOL-IS'!$U$52/1000</f>
        <v>105.76835999999999</v>
      </c>
      <c r="I29" s="40"/>
      <c r="J29" s="46">
        <f>2234-626</f>
        <v>1608</v>
      </c>
      <c r="K29" s="48"/>
      <c r="L29" s="66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</row>
    <row r="30" spans="4:59" ht="15">
      <c r="D30" s="39"/>
      <c r="E30" s="40"/>
      <c r="F30" s="41"/>
      <c r="G30" s="40"/>
      <c r="H30" s="39"/>
      <c r="I30" s="40"/>
      <c r="J30" s="41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</row>
    <row r="31" spans="2:59" ht="15">
      <c r="B31" s="7" t="s">
        <v>36</v>
      </c>
      <c r="D31" s="39">
        <f>SUM(D23:D29)+1</f>
        <v>7154.129934320004</v>
      </c>
      <c r="E31" s="40"/>
      <c r="F31" s="41">
        <f>SUM(F23:F29)</f>
        <v>6074</v>
      </c>
      <c r="G31" s="40"/>
      <c r="H31" s="39">
        <f>SUM(H23:H29)+1</f>
        <v>7154.1299343200035</v>
      </c>
      <c r="I31" s="40"/>
      <c r="J31" s="41">
        <f>SUM(J23:J29)</f>
        <v>6074</v>
      </c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</row>
    <row r="32" spans="4:59" ht="15">
      <c r="D32" s="39"/>
      <c r="E32" s="40"/>
      <c r="F32" s="41"/>
      <c r="G32" s="40"/>
      <c r="H32" s="36"/>
      <c r="I32" s="40"/>
      <c r="J32" s="41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</row>
    <row r="33" spans="2:10" ht="15">
      <c r="B33" s="8" t="s">
        <v>72</v>
      </c>
      <c r="D33" s="45">
        <f>+H33</f>
        <v>-1750.796</v>
      </c>
      <c r="F33" s="46">
        <f>-1935+626</f>
        <v>-1309</v>
      </c>
      <c r="H33" s="45">
        <f>+'[1]CONSOL-IS'!$U$65/1000</f>
        <v>-1750.796</v>
      </c>
      <c r="J33" s="46">
        <f>-1935+626</f>
        <v>-1309</v>
      </c>
    </row>
    <row r="34" spans="4:10" ht="5.25" customHeight="1">
      <c r="D34" s="41">
        <f>+D30+D32</f>
        <v>0</v>
      </c>
      <c r="E34" s="40"/>
      <c r="F34" s="41"/>
      <c r="G34" s="40"/>
      <c r="H34" s="36"/>
      <c r="I34" s="40"/>
      <c r="J34" s="41"/>
    </row>
    <row r="35" spans="2:10" ht="15.75" thickBot="1">
      <c r="B35" s="1" t="s">
        <v>73</v>
      </c>
      <c r="D35" s="67">
        <f>+D31+D33</f>
        <v>5403.333934320004</v>
      </c>
      <c r="E35" s="40"/>
      <c r="F35" s="68">
        <f>+F31+F33</f>
        <v>4765</v>
      </c>
      <c r="G35" s="40"/>
      <c r="H35" s="67">
        <f>+H31+H33</f>
        <v>5403.333934320003</v>
      </c>
      <c r="I35" s="40"/>
      <c r="J35" s="68">
        <f>+J31+J33</f>
        <v>4765</v>
      </c>
    </row>
    <row r="36" spans="4:10" ht="15.75" thickTop="1">
      <c r="D36" s="39"/>
      <c r="E36" s="40"/>
      <c r="F36" s="41"/>
      <c r="G36" s="40"/>
      <c r="H36" s="36"/>
      <c r="I36" s="40"/>
      <c r="J36" s="41"/>
    </row>
    <row r="37" spans="2:10" ht="15">
      <c r="B37" s="4" t="s">
        <v>74</v>
      </c>
      <c r="D37" s="39"/>
      <c r="E37" s="40"/>
      <c r="F37" s="41"/>
      <c r="G37" s="40"/>
      <c r="H37" s="36"/>
      <c r="I37" s="40"/>
      <c r="J37" s="41"/>
    </row>
    <row r="38" spans="2:10" ht="15">
      <c r="B38" s="4" t="s">
        <v>75</v>
      </c>
      <c r="D38" s="39">
        <v>4950</v>
      </c>
      <c r="E38" s="40"/>
      <c r="F38" s="41">
        <v>4673</v>
      </c>
      <c r="G38" s="40"/>
      <c r="H38" s="39">
        <v>4950</v>
      </c>
      <c r="I38" s="40"/>
      <c r="J38" s="41">
        <v>4673</v>
      </c>
    </row>
    <row r="39" spans="2:10" ht="15">
      <c r="B39" s="8" t="s">
        <v>16</v>
      </c>
      <c r="D39" s="45">
        <v>453</v>
      </c>
      <c r="E39" s="40"/>
      <c r="F39" s="46">
        <v>92</v>
      </c>
      <c r="G39" s="40"/>
      <c r="H39" s="45">
        <v>453</v>
      </c>
      <c r="I39" s="40"/>
      <c r="J39" s="46">
        <v>92</v>
      </c>
    </row>
    <row r="40" spans="2:10" ht="5.25" customHeight="1">
      <c r="B40" s="8"/>
      <c r="D40" s="39"/>
      <c r="E40" s="40"/>
      <c r="F40" s="41"/>
      <c r="G40" s="40"/>
      <c r="H40" s="39"/>
      <c r="I40" s="40"/>
      <c r="J40" s="41"/>
    </row>
    <row r="41" spans="1:10" ht="15.75" thickBot="1">
      <c r="A41" s="8"/>
      <c r="B41" s="8"/>
      <c r="D41" s="67">
        <f>SUM(D38:D40)</f>
        <v>5403</v>
      </c>
      <c r="E41" s="40"/>
      <c r="F41" s="68">
        <f>SUM(F38:F40)</f>
        <v>4765</v>
      </c>
      <c r="G41" s="40"/>
      <c r="H41" s="67">
        <f>SUM(H38:H40)</f>
        <v>5403</v>
      </c>
      <c r="I41" s="40"/>
      <c r="J41" s="68">
        <f>SUM(J38:J40)</f>
        <v>4765</v>
      </c>
    </row>
    <row r="42" spans="4:10" ht="15.75" thickTop="1">
      <c r="D42" s="39"/>
      <c r="E42" s="40"/>
      <c r="F42" s="41"/>
      <c r="G42" s="40"/>
      <c r="H42" s="39"/>
      <c r="I42" s="40"/>
      <c r="J42" s="41"/>
    </row>
    <row r="43" spans="2:10" ht="15">
      <c r="B43" s="7" t="s">
        <v>76</v>
      </c>
      <c r="D43" s="39"/>
      <c r="E43" s="40"/>
      <c r="F43" s="41"/>
      <c r="G43" s="40"/>
      <c r="H43" s="39"/>
      <c r="I43" s="40"/>
      <c r="J43" s="41" t="s">
        <v>37</v>
      </c>
    </row>
    <row r="44" spans="2:10" ht="15">
      <c r="B44" s="7" t="s">
        <v>77</v>
      </c>
      <c r="D44" s="39"/>
      <c r="E44" s="40"/>
      <c r="F44" s="41"/>
      <c r="G44" s="40"/>
      <c r="H44" s="39"/>
      <c r="I44" s="40"/>
      <c r="J44" s="41"/>
    </row>
    <row r="45" spans="2:10" ht="15.75" thickBot="1">
      <c r="B45" s="8" t="s">
        <v>78</v>
      </c>
      <c r="D45" s="50">
        <f>+'[1]Basic0606'!$C$77</f>
        <v>2.9315337414880416</v>
      </c>
      <c r="E45" s="40"/>
      <c r="F45" s="51">
        <v>2.87</v>
      </c>
      <c r="G45" s="40"/>
      <c r="H45" s="50">
        <f>+'[1]Basic0606'!$C$40</f>
        <v>2.9315337414880416</v>
      </c>
      <c r="I45" s="40"/>
      <c r="J45" s="51">
        <v>2.87</v>
      </c>
    </row>
    <row r="46" spans="2:10" ht="15.75" thickBot="1">
      <c r="B46" s="8" t="s">
        <v>79</v>
      </c>
      <c r="D46" s="52">
        <v>2.9</v>
      </c>
      <c r="E46" s="40"/>
      <c r="F46" s="53">
        <v>2.83</v>
      </c>
      <c r="G46" s="40">
        <f>+'[1]Diluted0606'!$D$24</f>
        <v>2.8982685217080717</v>
      </c>
      <c r="H46" s="52">
        <v>2.9</v>
      </c>
      <c r="I46" s="40"/>
      <c r="J46" s="53">
        <v>2.83</v>
      </c>
    </row>
    <row r="47" spans="2:10" ht="15">
      <c r="B47" s="16"/>
      <c r="D47" s="54"/>
      <c r="E47" s="40"/>
      <c r="F47" s="55"/>
      <c r="G47" s="40"/>
      <c r="H47" s="54"/>
      <c r="I47" s="40"/>
      <c r="J47" s="55"/>
    </row>
    <row r="48" spans="2:10" ht="15">
      <c r="B48" s="16"/>
      <c r="D48" s="54"/>
      <c r="E48" s="40"/>
      <c r="F48" s="55"/>
      <c r="G48" s="40"/>
      <c r="H48" s="54"/>
      <c r="I48" s="40"/>
      <c r="J48" s="55"/>
    </row>
    <row r="49" spans="2:10" ht="15">
      <c r="B49" s="7" t="s">
        <v>105</v>
      </c>
      <c r="D49" s="41"/>
      <c r="E49" s="40"/>
      <c r="F49" s="41"/>
      <c r="G49" s="40"/>
      <c r="H49" s="41"/>
      <c r="I49" s="40"/>
      <c r="J49" s="41"/>
    </row>
    <row r="50" spans="2:10" ht="15">
      <c r="B50" s="13" t="s">
        <v>18</v>
      </c>
      <c r="D50" s="41"/>
      <c r="E50" s="40"/>
      <c r="F50" s="41"/>
      <c r="G50" s="40"/>
      <c r="H50" s="41"/>
      <c r="I50" s="40"/>
      <c r="J50" s="41"/>
    </row>
    <row r="51" spans="4:10" ht="15">
      <c r="D51" s="41"/>
      <c r="E51" s="40"/>
      <c r="F51" s="41"/>
      <c r="G51" s="40"/>
      <c r="H51" s="41"/>
      <c r="I51" s="40"/>
      <c r="J51" s="41"/>
    </row>
    <row r="52" spans="4:10" ht="15">
      <c r="D52" s="41"/>
      <c r="E52" s="40"/>
      <c r="F52" s="41"/>
      <c r="G52" s="40"/>
      <c r="H52" s="40"/>
      <c r="I52" s="40"/>
      <c r="J52" s="41"/>
    </row>
    <row r="53" spans="4:10" ht="15">
      <c r="D53" s="41"/>
      <c r="E53" s="40"/>
      <c r="F53" s="41"/>
      <c r="G53" s="40"/>
      <c r="H53" s="41"/>
      <c r="I53" s="40"/>
      <c r="J53" s="41"/>
    </row>
    <row r="54" spans="4:10" ht="15">
      <c r="D54" s="41"/>
      <c r="E54" s="40"/>
      <c r="F54" s="41"/>
      <c r="G54" s="40"/>
      <c r="H54" s="41"/>
      <c r="I54" s="40"/>
      <c r="J54" s="41"/>
    </row>
    <row r="55" spans="4:10" ht="15">
      <c r="D55" s="41"/>
      <c r="E55" s="40"/>
      <c r="F55" s="41"/>
      <c r="G55" s="40"/>
      <c r="H55" s="41"/>
      <c r="I55" s="40"/>
      <c r="J55" s="41"/>
    </row>
  </sheetData>
  <printOptions/>
  <pageMargins left="0.81" right="0.41" top="1.3" bottom="0.5" header="0.25" footer="1.14"/>
  <pageSetup fitToHeight="1" fitToWidth="1" horizontalDpi="600" verticalDpi="600" orientation="portrait" paperSize="9" scale="78" r:id="rId1"/>
  <headerFooter alignWithMargins="0">
    <oddFooter>&amp;C&amp;"Times New Roman,Italic"&amp;8- Page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2.140625" style="4" customWidth="1"/>
    <col min="2" max="2" width="46.421875" style="4" customWidth="1"/>
    <col min="3" max="3" width="5.7109375" style="4" customWidth="1"/>
    <col min="4" max="4" width="15.7109375" style="6" customWidth="1"/>
    <col min="5" max="5" width="1.421875" style="4" customWidth="1"/>
    <col min="6" max="6" width="15.7109375" style="6" customWidth="1"/>
    <col min="7" max="16384" width="9.140625" style="4" customWidth="1"/>
  </cols>
  <sheetData>
    <row r="1" spans="1:6" ht="15">
      <c r="A1" s="19"/>
      <c r="B1" s="19"/>
      <c r="C1" s="19"/>
      <c r="D1" s="19"/>
      <c r="E1" s="19"/>
      <c r="F1" s="19"/>
    </row>
    <row r="2" spans="1:6" ht="15">
      <c r="A2" s="2"/>
      <c r="B2" s="2"/>
      <c r="C2" s="2"/>
      <c r="D2" s="2"/>
      <c r="E2" s="2"/>
      <c r="F2" s="2"/>
    </row>
    <row r="3" spans="1:6" ht="15">
      <c r="A3" s="61"/>
      <c r="B3" s="61"/>
      <c r="C3" s="61"/>
      <c r="D3" s="61"/>
      <c r="E3" s="61"/>
      <c r="F3" s="61"/>
    </row>
    <row r="4" ht="15.75">
      <c r="A4" s="114" t="s">
        <v>124</v>
      </c>
    </row>
    <row r="5" ht="15">
      <c r="A5" s="8" t="s">
        <v>0</v>
      </c>
    </row>
    <row r="6" ht="15">
      <c r="A6" s="7"/>
    </row>
    <row r="7" ht="15">
      <c r="A7" s="7" t="s">
        <v>45</v>
      </c>
    </row>
    <row r="8" ht="15">
      <c r="A8" s="7"/>
    </row>
    <row r="9" spans="4:6" s="9" customFormat="1" ht="15">
      <c r="D9" s="11" t="s">
        <v>71</v>
      </c>
      <c r="F9" s="11" t="s">
        <v>80</v>
      </c>
    </row>
    <row r="10" spans="4:6" s="9" customFormat="1" ht="12.75" customHeight="1">
      <c r="D10" s="62"/>
      <c r="F10" s="62"/>
    </row>
    <row r="11" spans="4:6" s="9" customFormat="1" ht="15">
      <c r="D11" s="12" t="s">
        <v>2</v>
      </c>
      <c r="E11" s="10"/>
      <c r="F11" s="12" t="s">
        <v>2</v>
      </c>
    </row>
    <row r="13" ht="15">
      <c r="B13" s="13" t="s">
        <v>46</v>
      </c>
    </row>
    <row r="14" ht="3.75" customHeight="1"/>
    <row r="15" spans="2:6" ht="15">
      <c r="B15" s="4" t="s">
        <v>36</v>
      </c>
      <c r="D15" s="18">
        <f>+'[1]CONSOL-CF'!$Z$10/1000+1</f>
        <v>7154.129934320001</v>
      </c>
      <c r="F15" s="20">
        <v>6074</v>
      </c>
    </row>
    <row r="16" spans="2:6" ht="15">
      <c r="B16" s="4" t="s">
        <v>47</v>
      </c>
      <c r="D16" s="45">
        <f>+('[1]CONSOL-CF'!$Z$14+'[1]CONSOL-CF'!$Z$18+'[1]CONSOL-CF'!$Z$19+'[1]CONSOL-CF'!$Z$21+'[1]CONSOL-CF'!$Z$22+'[1]CONSOL-CF'!$Z$23+'[1]CONSOL-CF'!$Z$25)/1000-1</f>
        <v>335.1662156800001</v>
      </c>
      <c r="F16" s="17">
        <f>-1154+626</f>
        <v>-528</v>
      </c>
    </row>
    <row r="17" spans="2:6" ht="15">
      <c r="B17" s="16" t="s">
        <v>48</v>
      </c>
      <c r="D17" s="5">
        <f>SUM(D15:D16)</f>
        <v>7489.296150000001</v>
      </c>
      <c r="F17" s="6">
        <f>SUM(F15:F16)</f>
        <v>5546</v>
      </c>
    </row>
    <row r="18" spans="2:6" ht="15">
      <c r="B18" s="16" t="s">
        <v>49</v>
      </c>
      <c r="D18" s="14">
        <v>-21279</v>
      </c>
      <c r="F18" s="17">
        <v>5609</v>
      </c>
    </row>
    <row r="19" spans="2:6" ht="15">
      <c r="B19" s="8" t="s">
        <v>110</v>
      </c>
      <c r="D19" s="5">
        <f>+'[1]CONSOL-CF'!$Z$43/1000</f>
        <v>-13790.19778</v>
      </c>
      <c r="F19" s="6">
        <f>SUM(F17:F18)</f>
        <v>11155</v>
      </c>
    </row>
    <row r="20" spans="2:6" ht="15">
      <c r="B20" s="16" t="s">
        <v>50</v>
      </c>
      <c r="D20" s="5">
        <f>+'[1]CONSOL-CF'!$Z$45/1000</f>
        <v>-118.72976000000001</v>
      </c>
      <c r="F20" s="6">
        <v>-103</v>
      </c>
    </row>
    <row r="21" spans="2:6" ht="15">
      <c r="B21" s="16" t="s">
        <v>51</v>
      </c>
      <c r="D21" s="14">
        <f>+'[1]CONSOL-CF'!$Z$47/1000+1110</f>
        <v>-168.91200000000003</v>
      </c>
      <c r="F21" s="17">
        <v>-1136</v>
      </c>
    </row>
    <row r="22" spans="2:6" ht="15.75" thickBot="1">
      <c r="B22" s="8" t="s">
        <v>101</v>
      </c>
      <c r="D22" s="58">
        <f>SUM(D19:D21)</f>
        <v>-14077.83954</v>
      </c>
      <c r="F22" s="59">
        <f>SUM(F19:F21)</f>
        <v>9916</v>
      </c>
    </row>
    <row r="23" ht="12.75" customHeight="1">
      <c r="D23" s="5"/>
    </row>
    <row r="24" spans="2:4" ht="15">
      <c r="B24" s="13" t="s">
        <v>52</v>
      </c>
      <c r="D24" s="5"/>
    </row>
    <row r="25" ht="4.5" customHeight="1">
      <c r="D25" s="5"/>
    </row>
    <row r="26" spans="2:6" ht="15">
      <c r="B26" s="4" t="s">
        <v>53</v>
      </c>
      <c r="D26" s="15">
        <f>+'[1]CONSOL-CF'!$Z$54/1000</f>
        <v>110.81206</v>
      </c>
      <c r="F26" s="3">
        <v>34</v>
      </c>
    </row>
    <row r="27" spans="2:6" ht="15">
      <c r="B27" s="4" t="s">
        <v>3</v>
      </c>
      <c r="D27" s="14">
        <f>+('[1]CONSOL-CF'!$Z$60+'[1]CONSOL-CF'!$Z$58)/1000</f>
        <v>-897.966</v>
      </c>
      <c r="F27" s="17">
        <v>-169</v>
      </c>
    </row>
    <row r="28" spans="2:6" ht="15.75" thickBot="1">
      <c r="B28" s="8" t="s">
        <v>100</v>
      </c>
      <c r="D28" s="63">
        <f>SUM(D26:D27)</f>
        <v>-787.15394</v>
      </c>
      <c r="F28" s="64">
        <f>SUM(F26:F27)</f>
        <v>-135</v>
      </c>
    </row>
    <row r="29" ht="12.75" customHeight="1">
      <c r="D29" s="5"/>
    </row>
    <row r="30" spans="2:4" ht="15">
      <c r="B30" s="13" t="s">
        <v>54</v>
      </c>
      <c r="D30" s="5"/>
    </row>
    <row r="31" spans="2:4" ht="4.5" customHeight="1">
      <c r="B31" s="13"/>
      <c r="D31" s="15"/>
    </row>
    <row r="32" spans="2:6" ht="13.5" customHeight="1">
      <c r="B32" s="16" t="s">
        <v>55</v>
      </c>
      <c r="D32" s="15">
        <f>+('[1]CONSOL-CF'!$Z$71+'[1]CONSOL-CF'!$Z$88)/1000+1</f>
        <v>1096.27</v>
      </c>
      <c r="F32" s="3">
        <v>-2587</v>
      </c>
    </row>
    <row r="33" spans="2:6" ht="15">
      <c r="B33" s="16" t="s">
        <v>58</v>
      </c>
      <c r="D33" s="15">
        <f>+'[1]CONSOL-CF'!$Z$75/1000-1</f>
        <v>1348.771</v>
      </c>
      <c r="F33" s="3">
        <v>271</v>
      </c>
    </row>
    <row r="34" spans="2:6" ht="15">
      <c r="B34" s="8" t="s">
        <v>56</v>
      </c>
      <c r="D34" s="14">
        <f>+'[1]CONSOL-CF'!$Z$83/1000</f>
        <v>-5433.934</v>
      </c>
      <c r="F34" s="17">
        <v>-5673</v>
      </c>
    </row>
    <row r="35" spans="2:6" ht="15.75" thickBot="1">
      <c r="B35" s="8" t="s">
        <v>61</v>
      </c>
      <c r="D35" s="63">
        <f>SUM(D32:D34)</f>
        <v>-2988.893</v>
      </c>
      <c r="F35" s="64">
        <f>SUM(F32:F34)</f>
        <v>-7989</v>
      </c>
    </row>
    <row r="36" ht="12.75" customHeight="1">
      <c r="D36" s="5"/>
    </row>
    <row r="37" spans="2:6" ht="15">
      <c r="B37" s="8" t="s">
        <v>102</v>
      </c>
      <c r="D37" s="5">
        <f>+D22+D28+D35</f>
        <v>-17853.88648</v>
      </c>
      <c r="F37" s="6">
        <f>+F22+F28+F35</f>
        <v>1792</v>
      </c>
    </row>
    <row r="38" ht="4.5" customHeight="1">
      <c r="D38" s="5"/>
    </row>
    <row r="39" spans="2:6" ht="15">
      <c r="B39" s="8" t="s">
        <v>103</v>
      </c>
      <c r="D39" s="5">
        <f>+'[1]CONSOL-CF'!$Z$99/1000</f>
        <v>41048.725</v>
      </c>
      <c r="F39" s="6">
        <v>24977</v>
      </c>
    </row>
    <row r="40" ht="4.5" customHeight="1">
      <c r="D40" s="5"/>
    </row>
    <row r="41" spans="2:6" ht="15.75" thickBot="1">
      <c r="B41" s="8" t="s">
        <v>104</v>
      </c>
      <c r="D41" s="58">
        <f>+D37+D39</f>
        <v>23194.838519999998</v>
      </c>
      <c r="F41" s="59">
        <f>+F37+F39</f>
        <v>26769</v>
      </c>
    </row>
    <row r="43" ht="15">
      <c r="B43" s="7" t="s">
        <v>105</v>
      </c>
    </row>
    <row r="44" spans="2:4" ht="15">
      <c r="B44" s="13" t="s">
        <v>18</v>
      </c>
      <c r="D44" s="65"/>
    </row>
  </sheetData>
  <printOptions/>
  <pageMargins left="0.91" right="0.5" top="1.02" bottom="1.18" header="0.25" footer="1.21"/>
  <pageSetup horizontalDpi="600" verticalDpi="600" orientation="portrait" paperSize="9" scale="90" r:id="rId1"/>
  <headerFooter alignWithMargins="0">
    <oddFooter>&amp;C&amp;"Times New Roman,Italic"&amp;8- Page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="75" zoomScaleNormal="75" workbookViewId="0" topLeftCell="A1">
      <selection activeCell="A4" sqref="A4"/>
    </sheetView>
  </sheetViews>
  <sheetFormatPr defaultColWidth="9.140625" defaultRowHeight="12.75"/>
  <cols>
    <col min="1" max="1" width="2.421875" style="4" customWidth="1"/>
    <col min="2" max="2" width="32.28125" style="4" customWidth="1"/>
    <col min="3" max="3" width="0.71875" style="4" customWidth="1"/>
    <col min="4" max="4" width="13.8515625" style="4" customWidth="1"/>
    <col min="5" max="5" width="0.5625" style="4" customWidth="1"/>
    <col min="6" max="6" width="14.00390625" style="4" customWidth="1"/>
    <col min="7" max="7" width="0.71875" style="4" customWidth="1"/>
    <col min="8" max="8" width="13.8515625" style="4" customWidth="1"/>
    <col min="9" max="9" width="0.85546875" style="4" customWidth="1"/>
    <col min="10" max="10" width="13.8515625" style="4" customWidth="1"/>
    <col min="11" max="11" width="0.85546875" style="4" customWidth="1"/>
    <col min="12" max="12" width="13.8515625" style="4" customWidth="1"/>
    <col min="13" max="13" width="0.71875" style="4" customWidth="1"/>
    <col min="14" max="14" width="13.8515625" style="6" customWidth="1"/>
    <col min="15" max="15" width="0.71875" style="4" customWidth="1"/>
    <col min="16" max="16" width="13.8515625" style="6" customWidth="1"/>
    <col min="17" max="16384" width="9.140625" style="4" customWidth="1"/>
  </cols>
  <sheetData>
    <row r="1" spans="1:12" ht="15">
      <c r="A1" s="1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5">
      <c r="A3" s="7"/>
    </row>
    <row r="4" ht="15.75">
      <c r="A4" s="114" t="s">
        <v>124</v>
      </c>
    </row>
    <row r="5" ht="15">
      <c r="A5" s="8" t="s">
        <v>0</v>
      </c>
    </row>
    <row r="7" ht="15">
      <c r="A7" s="13" t="s">
        <v>38</v>
      </c>
    </row>
    <row r="9" spans="4:12" ht="15">
      <c r="D9" s="112" t="s">
        <v>111</v>
      </c>
      <c r="E9" s="113"/>
      <c r="F9" s="113"/>
      <c r="G9" s="113"/>
      <c r="H9" s="113"/>
      <c r="I9" s="113"/>
      <c r="J9" s="113"/>
      <c r="K9" s="113"/>
      <c r="L9" s="113"/>
    </row>
    <row r="10" spans="5:12" ht="15">
      <c r="E10" s="61"/>
      <c r="F10" s="113" t="s">
        <v>83</v>
      </c>
      <c r="G10" s="113"/>
      <c r="H10" s="113"/>
      <c r="I10" s="61"/>
      <c r="J10" s="4" t="s">
        <v>82</v>
      </c>
      <c r="K10" s="61"/>
      <c r="L10" s="61"/>
    </row>
    <row r="12" spans="4:16" s="9" customFormat="1" ht="15">
      <c r="D12" s="70" t="s">
        <v>39</v>
      </c>
      <c r="E12" s="10"/>
      <c r="F12" s="69" t="s">
        <v>39</v>
      </c>
      <c r="G12" s="10"/>
      <c r="H12" s="69" t="s">
        <v>112</v>
      </c>
      <c r="I12" s="10"/>
      <c r="J12" s="69" t="s">
        <v>40</v>
      </c>
      <c r="K12" s="10"/>
      <c r="L12" s="61"/>
      <c r="N12" s="71" t="s">
        <v>81</v>
      </c>
      <c r="P12" s="71" t="s">
        <v>44</v>
      </c>
    </row>
    <row r="13" spans="4:16" s="9" customFormat="1" ht="15">
      <c r="D13" s="69" t="s">
        <v>41</v>
      </c>
      <c r="E13" s="10"/>
      <c r="F13" s="69" t="s">
        <v>42</v>
      </c>
      <c r="G13" s="10"/>
      <c r="H13" s="69" t="s">
        <v>113</v>
      </c>
      <c r="I13" s="10"/>
      <c r="J13" s="69" t="s">
        <v>43</v>
      </c>
      <c r="K13" s="10"/>
      <c r="L13" s="69" t="s">
        <v>44</v>
      </c>
      <c r="N13" s="72" t="s">
        <v>116</v>
      </c>
      <c r="P13" s="71" t="s">
        <v>84</v>
      </c>
    </row>
    <row r="14" spans="4:16" s="9" customFormat="1" ht="15">
      <c r="D14" s="70" t="s">
        <v>2</v>
      </c>
      <c r="E14" s="10"/>
      <c r="F14" s="70" t="s">
        <v>2</v>
      </c>
      <c r="G14" s="57"/>
      <c r="H14" s="69" t="s">
        <v>2</v>
      </c>
      <c r="I14" s="10"/>
      <c r="J14" s="70" t="s">
        <v>2</v>
      </c>
      <c r="K14" s="10"/>
      <c r="L14" s="70" t="s">
        <v>2</v>
      </c>
      <c r="N14" s="72" t="s">
        <v>2</v>
      </c>
      <c r="P14" s="72" t="s">
        <v>2</v>
      </c>
    </row>
    <row r="16" spans="2:20" ht="15">
      <c r="B16" s="7" t="s">
        <v>86</v>
      </c>
      <c r="D16" s="15">
        <v>83857</v>
      </c>
      <c r="E16" s="15"/>
      <c r="F16" s="15">
        <v>6136</v>
      </c>
      <c r="G16" s="15">
        <f>G41</f>
        <v>0</v>
      </c>
      <c r="H16" s="15">
        <v>741</v>
      </c>
      <c r="I16" s="15">
        <f>I41</f>
        <v>0</v>
      </c>
      <c r="J16" s="15">
        <f>48591-76</f>
        <v>48515</v>
      </c>
      <c r="K16" s="15">
        <f>K41</f>
        <v>0</v>
      </c>
      <c r="L16" s="15">
        <f>SUM(D16:K16)</f>
        <v>139249</v>
      </c>
      <c r="M16" s="48"/>
      <c r="N16" s="15">
        <v>3904</v>
      </c>
      <c r="O16" s="48"/>
      <c r="P16" s="15">
        <f>SUM(L16:N16)</f>
        <v>143153</v>
      </c>
      <c r="Q16" s="48"/>
      <c r="R16" s="48"/>
      <c r="S16" s="48"/>
      <c r="T16" s="48"/>
    </row>
    <row r="17" spans="2:20" ht="15">
      <c r="B17" s="7"/>
      <c r="D17" s="15"/>
      <c r="E17" s="15"/>
      <c r="F17" s="15"/>
      <c r="G17" s="15"/>
      <c r="H17" s="15"/>
      <c r="I17" s="15"/>
      <c r="J17" s="15"/>
      <c r="K17" s="15"/>
      <c r="L17" s="15"/>
      <c r="M17" s="48"/>
      <c r="N17" s="15"/>
      <c r="O17" s="48"/>
      <c r="P17" s="15"/>
      <c r="Q17" s="48"/>
      <c r="R17" s="48"/>
      <c r="S17" s="48"/>
      <c r="T17" s="48"/>
    </row>
    <row r="18" spans="2:17" ht="15">
      <c r="B18" s="8" t="s">
        <v>115</v>
      </c>
      <c r="D18" s="15">
        <v>0</v>
      </c>
      <c r="E18" s="15"/>
      <c r="F18" s="15">
        <v>0</v>
      </c>
      <c r="G18" s="15"/>
      <c r="H18" s="15">
        <v>-741</v>
      </c>
      <c r="I18" s="15"/>
      <c r="J18" s="15">
        <v>867</v>
      </c>
      <c r="K18" s="15"/>
      <c r="L18" s="15">
        <f>SUM(D18:J18)</f>
        <v>126</v>
      </c>
      <c r="M18" s="48"/>
      <c r="N18" s="15">
        <v>0</v>
      </c>
      <c r="O18" s="48"/>
      <c r="P18" s="15">
        <f>+L18+N18</f>
        <v>126</v>
      </c>
      <c r="Q18" s="48"/>
    </row>
    <row r="19" spans="2:17" ht="8.25" customHeight="1" hidden="1">
      <c r="B19" s="7"/>
      <c r="D19" s="15"/>
      <c r="E19" s="15"/>
      <c r="F19" s="15"/>
      <c r="G19" s="15"/>
      <c r="H19" s="15"/>
      <c r="I19" s="15"/>
      <c r="J19" s="15"/>
      <c r="K19" s="15"/>
      <c r="L19" s="15"/>
      <c r="M19" s="48"/>
      <c r="N19" s="15"/>
      <c r="O19" s="48"/>
      <c r="P19" s="15"/>
      <c r="Q19" s="48"/>
    </row>
    <row r="20" spans="2:12" ht="15" hidden="1">
      <c r="B20" s="8" t="s">
        <v>87</v>
      </c>
      <c r="D20" s="5"/>
      <c r="E20" s="5"/>
      <c r="F20" s="5"/>
      <c r="G20" s="5"/>
      <c r="H20" s="5"/>
      <c r="I20" s="5"/>
      <c r="J20" s="5"/>
      <c r="K20" s="5"/>
      <c r="L20" s="5"/>
    </row>
    <row r="21" spans="2:16" ht="15" hidden="1">
      <c r="B21" s="8" t="s">
        <v>90</v>
      </c>
      <c r="D21" s="5">
        <v>0</v>
      </c>
      <c r="E21" s="5"/>
      <c r="F21" s="5">
        <v>0</v>
      </c>
      <c r="G21" s="5"/>
      <c r="H21" s="5">
        <v>0</v>
      </c>
      <c r="I21" s="5"/>
      <c r="J21" s="5">
        <v>0</v>
      </c>
      <c r="K21" s="5"/>
      <c r="L21" s="5">
        <f>SUM(D21:J21)</f>
        <v>0</v>
      </c>
      <c r="N21" s="6">
        <v>0</v>
      </c>
      <c r="P21" s="6">
        <f>+L21+N21</f>
        <v>0</v>
      </c>
    </row>
    <row r="22" spans="4:12" ht="15" hidden="1">
      <c r="D22" s="5"/>
      <c r="E22" s="5"/>
      <c r="F22" s="5"/>
      <c r="G22" s="5"/>
      <c r="H22" s="5"/>
      <c r="I22" s="5"/>
      <c r="J22" s="5"/>
      <c r="K22" s="5"/>
      <c r="L22" s="5"/>
    </row>
    <row r="23" spans="4:12" ht="15">
      <c r="D23" s="5"/>
      <c r="E23" s="5"/>
      <c r="F23" s="5"/>
      <c r="G23" s="5"/>
      <c r="H23" s="5"/>
      <c r="I23" s="5"/>
      <c r="J23" s="5"/>
      <c r="K23" s="5"/>
      <c r="L23" s="5"/>
    </row>
    <row r="24" spans="2:18" ht="15">
      <c r="B24" s="8" t="s">
        <v>114</v>
      </c>
      <c r="D24" s="15">
        <v>0</v>
      </c>
      <c r="E24" s="15"/>
      <c r="F24" s="15">
        <v>0</v>
      </c>
      <c r="G24" s="15"/>
      <c r="H24" s="15">
        <v>0</v>
      </c>
      <c r="I24" s="15"/>
      <c r="J24" s="39">
        <f>+'income stat'!H38</f>
        <v>4950</v>
      </c>
      <c r="K24" s="15"/>
      <c r="L24" s="15">
        <f>SUM(D24:K24)</f>
        <v>4950</v>
      </c>
      <c r="M24" s="48"/>
      <c r="N24" s="15">
        <f>+'income stat'!H39</f>
        <v>453</v>
      </c>
      <c r="O24" s="48"/>
      <c r="P24" s="15">
        <f>+L24+N24</f>
        <v>5403</v>
      </c>
      <c r="Q24" s="48"/>
      <c r="R24" s="48"/>
    </row>
    <row r="25" spans="2:18" ht="15" hidden="1">
      <c r="B25" s="16" t="s">
        <v>88</v>
      </c>
      <c r="D25" s="15"/>
      <c r="E25" s="15"/>
      <c r="F25" s="15"/>
      <c r="G25" s="15"/>
      <c r="H25" s="15"/>
      <c r="I25" s="15"/>
      <c r="J25" s="39"/>
      <c r="K25" s="15"/>
      <c r="L25" s="15"/>
      <c r="M25" s="48"/>
      <c r="N25" s="3"/>
      <c r="O25" s="48"/>
      <c r="P25" s="3"/>
      <c r="Q25" s="48"/>
      <c r="R25" s="48"/>
    </row>
    <row r="26" spans="2:18" ht="15" hidden="1">
      <c r="B26" s="16" t="s">
        <v>89</v>
      </c>
      <c r="D26" s="15">
        <f>+D21+D24</f>
        <v>0</v>
      </c>
      <c r="E26" s="15"/>
      <c r="F26" s="15">
        <f>+F21+F24</f>
        <v>0</v>
      </c>
      <c r="G26" s="15"/>
      <c r="H26" s="15">
        <f>+H21+H24</f>
        <v>0</v>
      </c>
      <c r="I26" s="15"/>
      <c r="J26" s="15">
        <v>0</v>
      </c>
      <c r="K26" s="15"/>
      <c r="L26" s="15">
        <v>0</v>
      </c>
      <c r="M26" s="48"/>
      <c r="N26" s="15"/>
      <c r="O26" s="48"/>
      <c r="P26" s="15"/>
      <c r="Q26" s="48"/>
      <c r="R26" s="48"/>
    </row>
    <row r="27" spans="2:18" ht="15">
      <c r="B27" s="8"/>
      <c r="D27" s="15"/>
      <c r="E27" s="15"/>
      <c r="F27" s="15"/>
      <c r="G27" s="15"/>
      <c r="H27" s="15"/>
      <c r="I27" s="15"/>
      <c r="J27" s="15"/>
      <c r="K27" s="15"/>
      <c r="L27" s="15"/>
      <c r="M27" s="48"/>
      <c r="N27" s="3"/>
      <c r="O27" s="48"/>
      <c r="P27" s="3"/>
      <c r="Q27" s="48"/>
      <c r="R27" s="48"/>
    </row>
    <row r="28" spans="2:16" ht="15">
      <c r="B28" s="16" t="s">
        <v>59</v>
      </c>
      <c r="D28" s="5">
        <v>1094</v>
      </c>
      <c r="E28" s="5"/>
      <c r="F28" s="5">
        <v>255</v>
      </c>
      <c r="G28" s="5"/>
      <c r="H28" s="5">
        <v>0</v>
      </c>
      <c r="I28" s="5"/>
      <c r="J28" s="5">
        <v>0</v>
      </c>
      <c r="K28" s="5"/>
      <c r="L28" s="5">
        <f>SUM(D28:K28)</f>
        <v>1349</v>
      </c>
      <c r="N28" s="6">
        <v>0</v>
      </c>
      <c r="P28" s="5">
        <f>+L28+N28</f>
        <v>1349</v>
      </c>
    </row>
    <row r="29" spans="2:16" ht="15">
      <c r="B29" s="8"/>
      <c r="D29" s="5"/>
      <c r="E29" s="5"/>
      <c r="F29" s="5"/>
      <c r="G29" s="5"/>
      <c r="H29" s="5"/>
      <c r="I29" s="5"/>
      <c r="J29" s="5"/>
      <c r="K29" s="5"/>
      <c r="L29" s="5"/>
      <c r="M29" s="73"/>
      <c r="N29" s="17"/>
      <c r="O29" s="73"/>
      <c r="P29" s="17"/>
    </row>
    <row r="30" spans="2:16" ht="15.75" thickBot="1">
      <c r="B30" s="1" t="s">
        <v>85</v>
      </c>
      <c r="D30" s="58">
        <f>+D16+D28</f>
        <v>84951</v>
      </c>
      <c r="E30" s="58">
        <f>SUM(E16:E29)</f>
        <v>0</v>
      </c>
      <c r="F30" s="58">
        <f>+F16+F28</f>
        <v>6391</v>
      </c>
      <c r="G30" s="58">
        <f>SUM(G16:G29)</f>
        <v>0</v>
      </c>
      <c r="H30" s="58">
        <f>+H16+H18</f>
        <v>0</v>
      </c>
      <c r="I30" s="58">
        <f>SUM(I16:I29)</f>
        <v>0</v>
      </c>
      <c r="J30" s="58">
        <f>+J16+J18+J24</f>
        <v>54332</v>
      </c>
      <c r="K30" s="58">
        <f>SUM(K16:K29)</f>
        <v>0</v>
      </c>
      <c r="L30" s="58">
        <f>+L16+L18+L24+L28</f>
        <v>145674</v>
      </c>
      <c r="M30" s="74"/>
      <c r="N30" s="58">
        <f>+N16+N24</f>
        <v>4357</v>
      </c>
      <c r="O30" s="74"/>
      <c r="P30" s="58">
        <f>+P16+P18+P24+P28</f>
        <v>150031</v>
      </c>
    </row>
    <row r="31" spans="4:12" ht="15">
      <c r="D31" s="6"/>
      <c r="E31" s="6"/>
      <c r="F31" s="6"/>
      <c r="G31" s="6"/>
      <c r="H31" s="6"/>
      <c r="I31" s="6"/>
      <c r="J31" s="6"/>
      <c r="K31" s="6"/>
      <c r="L31" s="6"/>
    </row>
    <row r="32" spans="2:12" ht="15">
      <c r="B32" s="7"/>
      <c r="D32" s="6"/>
      <c r="E32" s="6"/>
      <c r="F32" s="6"/>
      <c r="G32" s="6"/>
      <c r="H32" s="6"/>
      <c r="I32" s="6"/>
      <c r="J32" s="6"/>
      <c r="K32" s="6"/>
      <c r="L32" s="6"/>
    </row>
    <row r="33" spans="2:16" ht="15">
      <c r="B33" s="7" t="s">
        <v>107</v>
      </c>
      <c r="D33" s="6">
        <v>81264</v>
      </c>
      <c r="E33" s="6">
        <f>E63</f>
        <v>0</v>
      </c>
      <c r="F33" s="6">
        <v>5505</v>
      </c>
      <c r="G33" s="6">
        <f>G63</f>
        <v>0</v>
      </c>
      <c r="H33" s="6">
        <v>783</v>
      </c>
      <c r="I33" s="6">
        <f>I63</f>
        <v>0</v>
      </c>
      <c r="J33" s="6">
        <v>43941</v>
      </c>
      <c r="K33" s="6">
        <f>K63</f>
        <v>0</v>
      </c>
      <c r="L33" s="6">
        <f>SUM(D33:K33)</f>
        <v>131493</v>
      </c>
      <c r="N33" s="6">
        <v>4698</v>
      </c>
      <c r="P33" s="6">
        <f>+L33+N33</f>
        <v>136191</v>
      </c>
    </row>
    <row r="34" spans="4:12" ht="15" customHeight="1">
      <c r="D34" s="6"/>
      <c r="E34" s="6"/>
      <c r="F34" s="6"/>
      <c r="G34" s="6"/>
      <c r="H34" s="6"/>
      <c r="I34" s="6"/>
      <c r="J34" s="6"/>
      <c r="K34" s="6"/>
      <c r="L34" s="6"/>
    </row>
    <row r="35" spans="2:16" ht="15" customHeight="1">
      <c r="B35" s="8" t="s">
        <v>123</v>
      </c>
      <c r="D35" s="6">
        <v>0</v>
      </c>
      <c r="E35" s="6"/>
      <c r="F35" s="6">
        <v>0</v>
      </c>
      <c r="G35" s="6"/>
      <c r="H35" s="6">
        <v>-4</v>
      </c>
      <c r="I35" s="6"/>
      <c r="J35" s="6">
        <v>0</v>
      </c>
      <c r="K35" s="6"/>
      <c r="L35" s="6">
        <f>SUM(D35:K35)</f>
        <v>-4</v>
      </c>
      <c r="N35" s="6">
        <v>0</v>
      </c>
      <c r="P35" s="6">
        <f>+L35+N35</f>
        <v>-4</v>
      </c>
    </row>
    <row r="36" spans="2:12" ht="15" customHeight="1">
      <c r="B36" s="8"/>
      <c r="D36" s="6"/>
      <c r="E36" s="6"/>
      <c r="F36" s="6"/>
      <c r="G36" s="6"/>
      <c r="H36" s="6"/>
      <c r="I36" s="6"/>
      <c r="J36" s="6"/>
      <c r="K36" s="6"/>
      <c r="L36" s="6"/>
    </row>
    <row r="37" spans="2:17" ht="15">
      <c r="B37" s="8" t="s">
        <v>114</v>
      </c>
      <c r="D37" s="3">
        <v>0</v>
      </c>
      <c r="E37" s="3"/>
      <c r="F37" s="76">
        <v>0</v>
      </c>
      <c r="G37" s="3"/>
      <c r="H37" s="3">
        <v>0</v>
      </c>
      <c r="I37" s="3"/>
      <c r="J37" s="3">
        <f>+'income stat'!J38</f>
        <v>4673</v>
      </c>
      <c r="K37" s="3"/>
      <c r="L37" s="3">
        <f>SUM(D37:K37)</f>
        <v>4673</v>
      </c>
      <c r="M37" s="48"/>
      <c r="N37" s="3">
        <v>92</v>
      </c>
      <c r="O37" s="48"/>
      <c r="P37" s="3">
        <f>+L37+N37</f>
        <v>4765</v>
      </c>
      <c r="Q37" s="48"/>
    </row>
    <row r="38" spans="2:17" ht="15">
      <c r="B38" s="8"/>
      <c r="D38" s="3"/>
      <c r="E38" s="3"/>
      <c r="F38" s="76"/>
      <c r="G38" s="3"/>
      <c r="H38" s="3"/>
      <c r="I38" s="3"/>
      <c r="J38" s="3"/>
      <c r="K38" s="3"/>
      <c r="L38" s="3"/>
      <c r="M38" s="48"/>
      <c r="N38" s="3"/>
      <c r="O38" s="48"/>
      <c r="P38" s="3"/>
      <c r="Q38" s="48"/>
    </row>
    <row r="39" spans="2:16" ht="15">
      <c r="B39" s="16" t="s">
        <v>59</v>
      </c>
      <c r="D39" s="6">
        <v>217</v>
      </c>
      <c r="E39" s="6"/>
      <c r="F39" s="6">
        <v>54</v>
      </c>
      <c r="G39" s="6"/>
      <c r="H39" s="6">
        <v>0</v>
      </c>
      <c r="I39" s="6"/>
      <c r="J39" s="20">
        <v>0</v>
      </c>
      <c r="K39" s="6"/>
      <c r="L39" s="6">
        <f>SUM(D39:J39)</f>
        <v>271</v>
      </c>
      <c r="N39" s="6">
        <v>0</v>
      </c>
      <c r="P39" s="6">
        <f>+L39+N39</f>
        <v>271</v>
      </c>
    </row>
    <row r="40" spans="2:16" ht="15">
      <c r="B40" s="8"/>
      <c r="D40" s="6"/>
      <c r="E40" s="6"/>
      <c r="F40" s="6"/>
      <c r="G40" s="6"/>
      <c r="H40" s="6"/>
      <c r="I40" s="6"/>
      <c r="J40" s="20"/>
      <c r="K40" s="6"/>
      <c r="L40" s="6"/>
      <c r="M40" s="73"/>
      <c r="N40" s="17"/>
      <c r="O40" s="73"/>
      <c r="P40" s="17"/>
    </row>
    <row r="41" spans="2:16" ht="15.75" thickBot="1">
      <c r="B41" s="7" t="s">
        <v>108</v>
      </c>
      <c r="D41" s="59">
        <f>D35+D37+D39+D33</f>
        <v>81481</v>
      </c>
      <c r="E41" s="59">
        <f>SUM(E34:E40)</f>
        <v>0</v>
      </c>
      <c r="F41" s="59">
        <f>F35+F37+F39+F33</f>
        <v>5559</v>
      </c>
      <c r="G41" s="59">
        <f>SUM(G34:G40)</f>
        <v>0</v>
      </c>
      <c r="H41" s="59">
        <f>H35+H37+H39+H33</f>
        <v>779</v>
      </c>
      <c r="I41" s="59">
        <f>SUM(I34:I40)</f>
        <v>0</v>
      </c>
      <c r="J41" s="59">
        <f>J35+J37+J39+J33</f>
        <v>48614</v>
      </c>
      <c r="K41" s="59">
        <f>SUM(K34:K40)</f>
        <v>0</v>
      </c>
      <c r="L41" s="59">
        <f>L35+L37+L39+L33</f>
        <v>136433</v>
      </c>
      <c r="M41" s="75"/>
      <c r="N41" s="59">
        <f>N35+N37+N39+N33</f>
        <v>4790</v>
      </c>
      <c r="O41" s="75"/>
      <c r="P41" s="59">
        <f>P35+P37+P39+P33</f>
        <v>141223</v>
      </c>
    </row>
    <row r="42" spans="2:12" ht="15">
      <c r="B42" s="8"/>
      <c r="D42" s="3"/>
      <c r="E42" s="3"/>
      <c r="F42" s="3"/>
      <c r="G42" s="3"/>
      <c r="H42" s="3"/>
      <c r="I42" s="3"/>
      <c r="J42" s="3"/>
      <c r="K42" s="3"/>
      <c r="L42" s="3"/>
    </row>
    <row r="43" spans="2:12" ht="18">
      <c r="B43" s="60"/>
      <c r="D43" s="3"/>
      <c r="E43" s="3"/>
      <c r="F43" s="3"/>
      <c r="G43" s="3"/>
      <c r="H43" s="3"/>
      <c r="I43" s="3"/>
      <c r="J43" s="3"/>
      <c r="K43" s="3"/>
      <c r="L43" s="3"/>
    </row>
    <row r="44" spans="2:12" ht="15">
      <c r="B44" s="7" t="s">
        <v>105</v>
      </c>
      <c r="D44" s="6"/>
      <c r="E44" s="6"/>
      <c r="F44" s="6"/>
      <c r="G44" s="6"/>
      <c r="H44" s="6"/>
      <c r="I44" s="6"/>
      <c r="J44" s="6"/>
      <c r="K44" s="6"/>
      <c r="L44" s="6"/>
    </row>
    <row r="45" spans="2:12" ht="15">
      <c r="B45" s="13" t="s">
        <v>18</v>
      </c>
      <c r="D45" s="6"/>
      <c r="E45" s="6"/>
      <c r="F45" s="6"/>
      <c r="G45" s="6"/>
      <c r="H45" s="6"/>
      <c r="I45" s="6"/>
      <c r="J45" s="6"/>
      <c r="K45" s="6"/>
      <c r="L45" s="6"/>
    </row>
  </sheetData>
  <mergeCells count="2">
    <mergeCell ref="D9:L9"/>
    <mergeCell ref="F10:H10"/>
  </mergeCells>
  <printOptions horizontalCentered="1"/>
  <pageMargins left="0.25" right="0.25" top="0" bottom="0.3" header="0.25" footer="0.19"/>
  <pageSetup horizontalDpi="600" verticalDpi="600" orientation="landscape" paperSize="9" scale="80" r:id="rId2"/>
  <headerFooter alignWithMargins="0">
    <oddFooter>&amp;C&amp;"Times New Roman,Italic"&amp;8- Page 4 -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Donna Lim</cp:lastModifiedBy>
  <cp:lastPrinted>2006-07-27T09:43:42Z</cp:lastPrinted>
  <dcterms:created xsi:type="dcterms:W3CDTF">1996-10-14T23:33:28Z</dcterms:created>
  <dcterms:modified xsi:type="dcterms:W3CDTF">2006-07-27T09:44:16Z</dcterms:modified>
  <cp:category/>
  <cp:version/>
  <cp:contentType/>
  <cp:contentStatus/>
</cp:coreProperties>
</file>